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416" windowWidth="15480" windowHeight="6735" tabRatio="906" firstSheet="1" activeTab="1"/>
  </bookViews>
  <sheets>
    <sheet name="Summary" sheetId="1" state="hidden" r:id="rId1"/>
    <sheet name="Instructions" sheetId="2" r:id="rId2"/>
    <sheet name="T1-Summary" sheetId="3" r:id="rId3"/>
    <sheet name="T2-Calculator" sheetId="4" r:id="rId4"/>
  </sheets>
  <definedNames>
    <definedName name="_xlnm.Print_Titles" localSheetId="3">'T2-Calculator'!$12:$15</definedName>
    <definedName name="Z_1E944542_F15A_4A85_908A_5BD0D30827BF_.wvu.PrintTitles" localSheetId="3" hidden="1">'T2-Calculator'!$12:$15</definedName>
  </definedNames>
  <calcPr fullCalcOnLoad="1"/>
</workbook>
</file>

<file path=xl/sharedStrings.xml><?xml version="1.0" encoding="utf-8"?>
<sst xmlns="http://schemas.openxmlformats.org/spreadsheetml/2006/main" count="134" uniqueCount="92">
  <si>
    <t>Gas Production potential, Lo =</t>
  </si>
  <si>
    <t>years</t>
  </si>
  <si>
    <t>Annual</t>
  </si>
  <si>
    <t>Year</t>
  </si>
  <si>
    <t>Tonnage</t>
  </si>
  <si>
    <t>Production</t>
  </si>
  <si>
    <t>Number</t>
  </si>
  <si>
    <t>lag time before start of gas production, lag =</t>
  </si>
  <si>
    <t>Methane</t>
  </si>
  <si>
    <t>methane (by volume)</t>
  </si>
  <si>
    <t>carbon dioxide (by volume)</t>
  </si>
  <si>
    <t>carbon dioxide (density)</t>
  </si>
  <si>
    <r>
      <t>kg/m</t>
    </r>
    <r>
      <rPr>
        <vertAlign val="superscript"/>
        <sz val="10"/>
        <rFont val="Book Antiqua"/>
        <family val="1"/>
      </rPr>
      <t>3</t>
    </r>
  </si>
  <si>
    <t>Notes:</t>
  </si>
  <si>
    <t>(tonnes/yr)</t>
  </si>
  <si>
    <t>methane (density) - 1atm, 25C</t>
  </si>
  <si>
    <t>(tonnes)</t>
  </si>
  <si>
    <t>Estimated</t>
  </si>
  <si>
    <t>Estimated LFG Collection by</t>
  </si>
  <si>
    <t>Total Project System</t>
  </si>
  <si>
    <t>Total GHG Emission</t>
  </si>
  <si>
    <t>Landfill Gas (LFG)</t>
  </si>
  <si>
    <t>Existing LFG Control and</t>
  </si>
  <si>
    <t>Proposed LFG Collection and</t>
  </si>
  <si>
    <t>GHG Emissions per year</t>
  </si>
  <si>
    <t>Reductions/Removals</t>
  </si>
  <si>
    <t>Portion of LFG that is methane (by volume)</t>
  </si>
  <si>
    <t>Global Warming Potential of Methane</t>
  </si>
  <si>
    <r>
      <t>Generation Potential (m</t>
    </r>
    <r>
      <rPr>
        <vertAlign val="superscript"/>
        <sz val="10"/>
        <rFont val="Book Antiqua"/>
        <family val="0"/>
      </rPr>
      <t>3</t>
    </r>
    <r>
      <rPr>
        <sz val="10"/>
        <rFont val="Book Antiqua"/>
        <family val="0"/>
      </rPr>
      <t>/h)</t>
    </r>
  </si>
  <si>
    <r>
      <t>Combustion System (m</t>
    </r>
    <r>
      <rPr>
        <vertAlign val="superscript"/>
        <sz val="10"/>
        <rFont val="Book Antiqua"/>
        <family val="0"/>
      </rPr>
      <t>3</t>
    </r>
    <r>
      <rPr>
        <sz val="10"/>
        <rFont val="Book Antiqua"/>
        <family val="0"/>
      </rPr>
      <t>/h)</t>
    </r>
  </si>
  <si>
    <r>
      <t>(tonnes CO</t>
    </r>
    <r>
      <rPr>
        <vertAlign val="subscript"/>
        <sz val="10"/>
        <rFont val="Book Antiqua"/>
        <family val="0"/>
      </rPr>
      <t>2</t>
    </r>
    <r>
      <rPr>
        <sz val="10"/>
        <rFont val="Book Antiqua"/>
        <family val="0"/>
      </rPr>
      <t>e)</t>
    </r>
  </si>
  <si>
    <r>
      <t>per year (tonnes CO</t>
    </r>
    <r>
      <rPr>
        <vertAlign val="subscript"/>
        <sz val="10"/>
        <rFont val="Book Antiqua"/>
        <family val="0"/>
      </rPr>
      <t>2</t>
    </r>
    <r>
      <rPr>
        <sz val="10"/>
        <rFont val="Book Antiqua"/>
        <family val="0"/>
      </rPr>
      <t>e)</t>
    </r>
  </si>
  <si>
    <r>
      <t>Density of Methane (kg/m</t>
    </r>
    <r>
      <rPr>
        <vertAlign val="superscript"/>
        <sz val="10"/>
        <rFont val="Book Antiqua"/>
        <family val="0"/>
      </rPr>
      <t>3</t>
    </r>
    <r>
      <rPr>
        <sz val="10"/>
        <rFont val="Book Antiqua"/>
        <family val="0"/>
      </rPr>
      <t>)</t>
    </r>
  </si>
  <si>
    <t>Total Baseline System</t>
  </si>
  <si>
    <t>(Taken from PERRL Proponent's Application Manual, Appendix 2)</t>
  </si>
  <si>
    <t>Total</t>
  </si>
  <si>
    <t>N/A</t>
  </si>
  <si>
    <t>Landfill gas collection system efficiency</t>
  </si>
  <si>
    <t>Flare destruction efficiency</t>
  </si>
  <si>
    <r>
      <t>Methane production potential, Lo = 170 m</t>
    </r>
    <r>
      <rPr>
        <vertAlign val="superscript"/>
        <sz val="10"/>
        <rFont val="Book Antiqua"/>
        <family val="1"/>
      </rPr>
      <t>3</t>
    </r>
    <r>
      <rPr>
        <sz val="10"/>
        <rFont val="Book Antiqua"/>
        <family val="1"/>
      </rPr>
      <t>/tonne</t>
    </r>
  </si>
  <si>
    <r>
      <t>Methane production rate, k = 0.05 year</t>
    </r>
    <r>
      <rPr>
        <vertAlign val="superscript"/>
        <sz val="10"/>
        <rFont val="Book Antiqua"/>
        <family val="1"/>
      </rPr>
      <t>-1</t>
    </r>
  </si>
  <si>
    <t>Landfill gas collection and flare system assumed to be in operation starting in 2006.</t>
  </si>
  <si>
    <t>Subtotal</t>
  </si>
  <si>
    <t>Relatively Inert</t>
  </si>
  <si>
    <t xml:space="preserve">Moderately </t>
  </si>
  <si>
    <t>Decomposable</t>
  </si>
  <si>
    <t>Moderately Decomposable</t>
  </si>
  <si>
    <t>Year of Assessment</t>
  </si>
  <si>
    <t>LFG Management Regulation Reference</t>
  </si>
  <si>
    <t>Annual Tonnage in Preceding Year</t>
  </si>
  <si>
    <t>(tonnes/year)</t>
  </si>
  <si>
    <t>4-2-a</t>
  </si>
  <si>
    <t>Total waste in Place in the Preceding Year</t>
  </si>
  <si>
    <t>4-2-c</t>
  </si>
  <si>
    <t>Methane generation in the Preceding Year</t>
  </si>
  <si>
    <t>(tonnes CH4/year)</t>
  </si>
  <si>
    <t>4-2-d</t>
  </si>
  <si>
    <t>Waste Tonnage</t>
  </si>
  <si>
    <t>Methane Generation</t>
  </si>
  <si>
    <t>Cumulative</t>
  </si>
  <si>
    <t>Waste-in-place</t>
  </si>
  <si>
    <t>Step Number</t>
  </si>
  <si>
    <t>Step</t>
  </si>
  <si>
    <t>Guidance Document Chapter</t>
  </si>
  <si>
    <t xml:space="preserve"> (25C,SP)</t>
  </si>
  <si>
    <t>Historical Data Used (years)</t>
  </si>
  <si>
    <t>Step 1</t>
  </si>
  <si>
    <t>Step 2</t>
  </si>
  <si>
    <t>Step 3</t>
  </si>
  <si>
    <t>Step 4</t>
  </si>
  <si>
    <t>Step 5</t>
  </si>
  <si>
    <t>Step 6</t>
  </si>
  <si>
    <t>Step 7</t>
  </si>
  <si>
    <t>Methane Generation Rate, k</t>
  </si>
  <si>
    <t>4 Years after Reporting Year</t>
  </si>
  <si>
    <t>Next Five Years</t>
  </si>
  <si>
    <t>Sections 7, 8</t>
  </si>
  <si>
    <t>Section 5</t>
  </si>
  <si>
    <t>Sections 4.1, 5.1</t>
  </si>
  <si>
    <t>Appendix E</t>
  </si>
  <si>
    <r>
      <t>(year</t>
    </r>
    <r>
      <rPr>
        <vertAlign val="superscript"/>
        <sz val="10"/>
        <rFont val="Book Antiqua"/>
        <family val="1"/>
      </rPr>
      <t>-1</t>
    </r>
    <r>
      <rPr>
        <sz val="10"/>
        <rFont val="Book Antiqua"/>
        <family val="1"/>
      </rPr>
      <t>)</t>
    </r>
  </si>
  <si>
    <r>
      <t>m</t>
    </r>
    <r>
      <rPr>
        <vertAlign val="superscript"/>
        <sz val="10"/>
        <rFont val="Book Antiqua"/>
        <family val="1"/>
      </rPr>
      <t>3</t>
    </r>
    <r>
      <rPr>
        <sz val="10"/>
        <rFont val="Book Antiqua"/>
        <family val="1"/>
      </rPr>
      <t xml:space="preserve"> CH4/tonne </t>
    </r>
  </si>
  <si>
    <t>Enter the calendar year of the LFG Generation Assessment in sheet T1 cell B1.</t>
  </si>
  <si>
    <t>Section 4.2, 5.1</t>
  </si>
  <si>
    <t>Enter k value (after Water Addition Factor Correction) for Relatively Inert waste in sheet T2 cells H16 to H50.</t>
  </si>
  <si>
    <t>Enter k value (after Water Addition Factor Correction) for Moderately Decomposable waste in sheet T2 cells I16 to I50.</t>
  </si>
  <si>
    <t>Enter k value (after Water Addition Factor Correction) for Decomposable waste in sheet T2 cells J16 and J50.</t>
  </si>
  <si>
    <t>1st Year of Historical Data Used</t>
  </si>
  <si>
    <t>4-2-b &amp; 4-2-e</t>
  </si>
  <si>
    <t>Use the data from sheet T1 to complete the LFG Generation Assessment Report.</t>
  </si>
  <si>
    <t>Enter predicted annual mass of Relatively Inert waste received, in tonnes, for the year of the LFG Generation Assessment and for the four consecutive years immediately after the year of LFG Generation Assessment in sheet T2 cells E46 to E50 (highlighted orange).  Repeat this procedure for Moderately Decomposable and Decomposable wastes in sheet T2 cells F46 to F50 and G46 to G50 (highlighted orange), respectively.</t>
  </si>
  <si>
    <t>Enter historical annual mass of Relatively Inert waste received, in tonnes, for the 30 years preceding the LFG Generation Assessment into sheet T2 cells E16 to E45 (highlighted green).  For years before landfill opening leave cells blank.  Repeat this procedure for Moderately Decomposable and Decomposable wastes in sheet T2 cells F16 to F45 and G16 to G45 (highlighted green), respectively. Refer to Sections 4.1 and 5.1, for determination of historical annual mass of waste received.</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</si>
</sst>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E+00;\"/>
    <numFmt numFmtId="174" formatCode="0.00E+00;\ĝ"/>
    <numFmt numFmtId="175" formatCode="0.000000"/>
    <numFmt numFmtId="176" formatCode="0.00E+00;\"/>
    <numFmt numFmtId="177" formatCode="0.0%"/>
    <numFmt numFmtId="178" formatCode="0."/>
    <numFmt numFmtId="179" formatCode="#,##0.0000"/>
    <numFmt numFmtId="180" formatCode="0.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47">
    <font>
      <sz val="11"/>
      <name val="Book Antiqua"/>
      <family val="0"/>
    </font>
    <font>
      <sz val="10"/>
      <name val="Book Antiqua"/>
      <family val="1"/>
    </font>
    <font>
      <vertAlign val="superscript"/>
      <sz val="10"/>
      <name val="Book Antiqua"/>
      <family val="1"/>
    </font>
    <font>
      <b/>
      <sz val="10"/>
      <name val="Book Antiqua"/>
      <family val="1"/>
    </font>
    <font>
      <sz val="10"/>
      <name val="Palatino"/>
      <family val="0"/>
    </font>
    <font>
      <b/>
      <i/>
      <sz val="10"/>
      <name val="Palatino"/>
      <family val="0"/>
    </font>
    <font>
      <vertAlign val="subscript"/>
      <sz val="10"/>
      <name val="Book Antiqua"/>
      <family val="0"/>
    </font>
    <font>
      <sz val="10"/>
      <color indexed="8"/>
      <name val="Book Antiqua"/>
      <family val="1"/>
    </font>
    <font>
      <u val="single"/>
      <sz val="11"/>
      <color indexed="12"/>
      <name val="Book Antiqua"/>
      <family val="0"/>
    </font>
    <font>
      <u val="single"/>
      <sz val="11"/>
      <color indexed="36"/>
      <name val="Book Antiqua"/>
      <family val="0"/>
    </font>
    <font>
      <sz val="8"/>
      <name val="Book Antiqua"/>
      <family val="0"/>
    </font>
    <font>
      <b/>
      <i/>
      <sz val="10"/>
      <name val="Book Antiqua"/>
      <family val="1"/>
    </font>
    <font>
      <u val="single"/>
      <sz val="10"/>
      <color indexed="8"/>
      <name val="Book Antiq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thin"/>
    </border>
    <border>
      <left style="medium"/>
      <right style="thin"/>
      <top style="medium"/>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4" fillId="0" borderId="0" applyFill="0" applyBorder="0" applyProtection="0">
      <alignment horizontal="left"/>
    </xf>
    <xf numFmtId="4" fontId="4" fillId="0" borderId="0" applyFon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1" fillId="0" borderId="0">
      <alignment horizontal="centerContinuous"/>
      <protection/>
    </xf>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3" applyNumberFormat="0" applyFont="0" applyFill="0" applyAlignment="0" applyProtection="0"/>
    <xf numFmtId="0" fontId="35" fillId="0" borderId="0" applyNumberFormat="0" applyFill="0" applyBorder="0" applyAlignment="0" applyProtection="0"/>
    <xf numFmtId="0" fontId="9" fillId="0" borderId="0" applyNumberFormat="0" applyFill="0" applyBorder="0" applyAlignment="0" applyProtection="0"/>
    <xf numFmtId="0" fontId="36" fillId="29"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8" fillId="0" borderId="0" applyNumberFormat="0" applyFill="0" applyBorder="0" applyAlignment="0" applyProtection="0"/>
    <xf numFmtId="0" fontId="40" fillId="30" borderId="1" applyNumberFormat="0" applyAlignment="0" applyProtection="0"/>
    <xf numFmtId="0" fontId="41" fillId="0" borderId="7" applyNumberFormat="0" applyFill="0" applyAlignment="0" applyProtection="0"/>
    <xf numFmtId="0" fontId="42" fillId="31" borderId="0" applyNumberFormat="0" applyBorder="0" applyAlignment="0" applyProtection="0"/>
    <xf numFmtId="0" fontId="0" fillId="0" borderId="0">
      <alignment/>
      <protection/>
    </xf>
    <xf numFmtId="0" fontId="1" fillId="0" borderId="0">
      <alignment/>
      <protection/>
    </xf>
    <xf numFmtId="0" fontId="0" fillId="32" borderId="8" applyNumberFormat="0" applyFont="0" applyAlignment="0" applyProtection="0"/>
    <xf numFmtId="0" fontId="43" fillId="27" borderId="9"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5" fillId="0" borderId="0" applyFill="0" applyBorder="0" applyProtection="0">
      <alignment/>
    </xf>
    <xf numFmtId="0" fontId="45" fillId="0" borderId="10" applyNumberFormat="0" applyFill="0" applyAlignment="0" applyProtection="0"/>
    <xf numFmtId="0" fontId="46" fillId="0" borderId="0" applyNumberFormat="0" applyFill="0" applyBorder="0" applyAlignment="0" applyProtection="0"/>
  </cellStyleXfs>
  <cellXfs count="93">
    <xf numFmtId="0" fontId="0" fillId="0" borderId="0" xfId="0" applyAlignment="1">
      <alignment/>
    </xf>
    <xf numFmtId="0" fontId="1" fillId="0" borderId="0" xfId="0" applyFont="1" applyAlignment="1">
      <alignment/>
    </xf>
    <xf numFmtId="0" fontId="1" fillId="0" borderId="0" xfId="0" applyFont="1" applyFill="1" applyAlignment="1">
      <alignment/>
    </xf>
    <xf numFmtId="3" fontId="1" fillId="0" borderId="0" xfId="0" applyNumberFormat="1" applyFont="1" applyFill="1" applyAlignment="1">
      <alignment horizontal="center"/>
    </xf>
    <xf numFmtId="0" fontId="1" fillId="0" borderId="0" xfId="0" applyFont="1" applyFill="1" applyAlignment="1">
      <alignment horizontal="center"/>
    </xf>
    <xf numFmtId="3" fontId="1" fillId="0" borderId="0" xfId="0" applyNumberFormat="1" applyFont="1" applyFill="1" applyAlignment="1">
      <alignment/>
    </xf>
    <xf numFmtId="3" fontId="1" fillId="0" borderId="11" xfId="62" applyNumberFormat="1" applyFont="1" applyBorder="1" applyAlignment="1">
      <alignment horizontal="center" vertical="center"/>
      <protection/>
    </xf>
    <xf numFmtId="0" fontId="1" fillId="0" borderId="11" xfId="62" applyFont="1" applyBorder="1" applyAlignment="1">
      <alignment horizontal="center" vertical="center"/>
      <protection/>
    </xf>
    <xf numFmtId="0" fontId="1" fillId="0" borderId="12" xfId="62" applyFont="1" applyBorder="1" applyAlignment="1">
      <alignment horizontal="center" vertical="center"/>
      <protection/>
    </xf>
    <xf numFmtId="0" fontId="1" fillId="0" borderId="0" xfId="62">
      <alignment/>
      <protection/>
    </xf>
    <xf numFmtId="0" fontId="1" fillId="0" borderId="13" xfId="62" applyBorder="1" applyAlignment="1">
      <alignment horizontal="center" vertical="center"/>
      <protection/>
    </xf>
    <xf numFmtId="0" fontId="1" fillId="0" borderId="14" xfId="62" applyFont="1" applyBorder="1" applyAlignment="1">
      <alignment horizontal="center" vertical="center"/>
      <protection/>
    </xf>
    <xf numFmtId="0" fontId="1" fillId="0" borderId="15" xfId="62" applyFont="1" applyBorder="1" applyAlignment="1">
      <alignment horizontal="center" vertical="center"/>
      <protection/>
    </xf>
    <xf numFmtId="3" fontId="1" fillId="0" borderId="16" xfId="62" applyNumberFormat="1" applyFont="1" applyBorder="1" applyAlignment="1">
      <alignment horizontal="center" vertical="center"/>
      <protection/>
    </xf>
    <xf numFmtId="0" fontId="1" fillId="0" borderId="16" xfId="62" applyFont="1" applyBorder="1" applyAlignment="1">
      <alignment horizontal="center" vertical="center"/>
      <protection/>
    </xf>
    <xf numFmtId="3" fontId="1" fillId="0" borderId="17" xfId="62" applyNumberFormat="1" applyFont="1" applyBorder="1" applyAlignment="1">
      <alignment horizontal="center" vertical="center"/>
      <protection/>
    </xf>
    <xf numFmtId="3" fontId="1" fillId="0" borderId="18" xfId="62" applyNumberFormat="1" applyBorder="1" applyAlignment="1">
      <alignment horizontal="center" vertical="center"/>
      <protection/>
    </xf>
    <xf numFmtId="0" fontId="1" fillId="0" borderId="18" xfId="62" applyBorder="1" applyAlignment="1">
      <alignment horizontal="center" vertical="center"/>
      <protection/>
    </xf>
    <xf numFmtId="3" fontId="1" fillId="0" borderId="19" xfId="62" applyNumberFormat="1" applyBorder="1" applyAlignment="1">
      <alignment horizontal="center" vertical="center"/>
      <protection/>
    </xf>
    <xf numFmtId="0" fontId="1" fillId="0" borderId="0" xfId="62" applyAlignment="1">
      <alignment horizontal="center"/>
      <protection/>
    </xf>
    <xf numFmtId="3" fontId="1" fillId="0" borderId="0" xfId="62" applyNumberFormat="1" applyAlignment="1">
      <alignment horizontal="center"/>
      <protection/>
    </xf>
    <xf numFmtId="0" fontId="1" fillId="0" borderId="0" xfId="62" applyFont="1">
      <alignment/>
      <protection/>
    </xf>
    <xf numFmtId="0" fontId="1" fillId="0" borderId="0" xfId="61" applyFont="1" applyAlignment="1">
      <alignment horizontal="center"/>
      <protection/>
    </xf>
    <xf numFmtId="0" fontId="1" fillId="0" borderId="0" xfId="61" applyFont="1" applyAlignment="1">
      <alignment horizontal="left"/>
      <protection/>
    </xf>
    <xf numFmtId="0" fontId="1" fillId="0" borderId="0" xfId="61" applyFont="1">
      <alignment/>
      <protection/>
    </xf>
    <xf numFmtId="9" fontId="1" fillId="0" borderId="0" xfId="65" applyFont="1" applyAlignment="1">
      <alignment horizontal="left"/>
    </xf>
    <xf numFmtId="172" fontId="7" fillId="0" borderId="0" xfId="65" applyNumberFormat="1" applyFont="1" applyAlignment="1">
      <alignment horizontal="left"/>
    </xf>
    <xf numFmtId="0" fontId="1" fillId="0" borderId="0" xfId="0" applyFont="1" applyAlignment="1">
      <alignment horizontal="left"/>
    </xf>
    <xf numFmtId="0" fontId="1" fillId="0" borderId="0" xfId="62" applyFont="1" applyAlignment="1">
      <alignment horizontal="left"/>
      <protection/>
    </xf>
    <xf numFmtId="3" fontId="1" fillId="0" borderId="0" xfId="62" applyNumberFormat="1" applyFont="1" applyAlignment="1">
      <alignment horizontal="left"/>
      <protection/>
    </xf>
    <xf numFmtId="0" fontId="3" fillId="0" borderId="13" xfId="62" applyFont="1" applyBorder="1" applyAlignment="1">
      <alignment horizontal="center" vertical="center"/>
      <protection/>
    </xf>
    <xf numFmtId="3" fontId="3" fillId="0" borderId="18" xfId="62" applyNumberFormat="1" applyFont="1" applyBorder="1" applyAlignment="1">
      <alignment horizontal="center" vertical="center"/>
      <protection/>
    </xf>
    <xf numFmtId="0" fontId="3" fillId="0" borderId="18" xfId="62" applyFont="1" applyBorder="1" applyAlignment="1">
      <alignment horizontal="center" vertical="center"/>
      <protection/>
    </xf>
    <xf numFmtId="3" fontId="3" fillId="0" borderId="19" xfId="62" applyNumberFormat="1" applyFont="1" applyBorder="1" applyAlignment="1">
      <alignment horizontal="center" vertical="center"/>
      <protection/>
    </xf>
    <xf numFmtId="0" fontId="3" fillId="0" borderId="0" xfId="62" applyFont="1">
      <alignment/>
      <protection/>
    </xf>
    <xf numFmtId="0" fontId="3" fillId="0" borderId="20" xfId="62" applyFont="1" applyBorder="1" applyAlignment="1">
      <alignment horizontal="center" vertical="center"/>
      <protection/>
    </xf>
    <xf numFmtId="3" fontId="3" fillId="0" borderId="21" xfId="62" applyNumberFormat="1" applyFont="1" applyBorder="1" applyAlignment="1">
      <alignment horizontal="center" vertical="center"/>
      <protection/>
    </xf>
    <xf numFmtId="0" fontId="3" fillId="0" borderId="21" xfId="62" applyFont="1" applyBorder="1" applyAlignment="1">
      <alignment horizontal="center" vertical="center"/>
      <protection/>
    </xf>
    <xf numFmtId="3" fontId="3" fillId="0" borderId="22" xfId="62" applyNumberFormat="1" applyFont="1" applyBorder="1" applyAlignment="1">
      <alignment horizontal="center" vertical="center"/>
      <protection/>
    </xf>
    <xf numFmtId="0" fontId="1" fillId="0" borderId="18" xfId="62" applyFont="1" applyBorder="1" applyAlignment="1">
      <alignment horizontal="center" vertical="center"/>
      <protection/>
    </xf>
    <xf numFmtId="177" fontId="1" fillId="0" borderId="0" xfId="65" applyNumberFormat="1" applyFont="1" applyAlignment="1">
      <alignment horizontal="left"/>
    </xf>
    <xf numFmtId="0" fontId="1" fillId="0" borderId="23"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Alignment="1" applyProtection="1">
      <alignment horizontal="center"/>
      <protection/>
    </xf>
    <xf numFmtId="0" fontId="1" fillId="0" borderId="0" xfId="0" applyFont="1" applyFill="1" applyAlignment="1">
      <alignment horizontal="left"/>
    </xf>
    <xf numFmtId="3" fontId="1" fillId="0" borderId="23" xfId="0" applyNumberFormat="1" applyFont="1" applyFill="1" applyBorder="1" applyAlignment="1">
      <alignment horizontal="center"/>
    </xf>
    <xf numFmtId="3" fontId="1" fillId="0" borderId="0" xfId="65" applyNumberFormat="1" applyFont="1" applyFill="1" applyAlignment="1">
      <alignment/>
    </xf>
    <xf numFmtId="3" fontId="1" fillId="0" borderId="0" xfId="0" applyNumberFormat="1" applyFont="1" applyFill="1" applyAlignment="1">
      <alignment horizontal="left"/>
    </xf>
    <xf numFmtId="0" fontId="1" fillId="0" borderId="0" xfId="0" applyFont="1" applyFill="1" applyAlignment="1">
      <alignment horizontal="right"/>
    </xf>
    <xf numFmtId="9" fontId="1" fillId="0" borderId="0" xfId="65" applyFont="1" applyFill="1" applyAlignment="1">
      <alignment horizontal="center"/>
    </xf>
    <xf numFmtId="3" fontId="1" fillId="0" borderId="0" xfId="0" applyNumberFormat="1" applyFont="1" applyFill="1" applyAlignment="1">
      <alignment horizontal="center" wrapText="1"/>
    </xf>
    <xf numFmtId="0" fontId="1" fillId="0" borderId="0" xfId="0" applyFont="1" applyFill="1" applyAlignment="1">
      <alignment horizontal="center" wrapText="1"/>
    </xf>
    <xf numFmtId="179" fontId="1" fillId="33" borderId="0" xfId="65" applyNumberFormat="1" applyFont="1" applyFill="1" applyAlignment="1">
      <alignment/>
    </xf>
    <xf numFmtId="0" fontId="1" fillId="0" borderId="0" xfId="0" applyFont="1" applyAlignment="1">
      <alignment/>
    </xf>
    <xf numFmtId="0" fontId="1" fillId="0" borderId="0" xfId="0" applyFont="1" applyAlignment="1" applyProtection="1">
      <alignment/>
      <protection/>
    </xf>
    <xf numFmtId="0" fontId="1" fillId="0" borderId="0" xfId="0" applyFont="1" applyAlignment="1" applyProtection="1">
      <alignment horizontal="left"/>
      <protection/>
    </xf>
    <xf numFmtId="0" fontId="1" fillId="0" borderId="0" xfId="0" applyFont="1" applyAlignment="1" applyProtection="1">
      <alignment horizontal="center"/>
      <protection/>
    </xf>
    <xf numFmtId="16" fontId="1" fillId="0" borderId="0" xfId="0" applyNumberFormat="1" applyFont="1" applyAlignment="1" applyProtection="1">
      <alignment/>
      <protection/>
    </xf>
    <xf numFmtId="0" fontId="11" fillId="0" borderId="0" xfId="0" applyFont="1" applyAlignment="1">
      <alignment horizontal="center"/>
    </xf>
    <xf numFmtId="3" fontId="1" fillId="33" borderId="0" xfId="0" applyNumberFormat="1" applyFont="1" applyFill="1" applyAlignment="1" applyProtection="1">
      <alignment/>
      <protection/>
    </xf>
    <xf numFmtId="0" fontId="1" fillId="33" borderId="0" xfId="0" applyFont="1" applyFill="1" applyAlignment="1" applyProtection="1">
      <alignment horizontal="center"/>
      <protection/>
    </xf>
    <xf numFmtId="0" fontId="1" fillId="34" borderId="0" xfId="0" applyFont="1" applyFill="1" applyAlignment="1" applyProtection="1">
      <alignment/>
      <protection locked="0"/>
    </xf>
    <xf numFmtId="3" fontId="1" fillId="33" borderId="0" xfId="0" applyNumberFormat="1" applyFont="1" applyFill="1" applyAlignment="1" applyProtection="1">
      <alignment horizontal="center"/>
      <protection/>
    </xf>
    <xf numFmtId="1" fontId="1" fillId="0" borderId="0" xfId="0" applyNumberFormat="1" applyFont="1" applyFill="1" applyAlignment="1">
      <alignment/>
    </xf>
    <xf numFmtId="3" fontId="1" fillId="0" borderId="0" xfId="0" applyNumberFormat="1" applyFont="1" applyFill="1" applyAlignment="1" applyProtection="1">
      <alignment horizontal="center"/>
      <protection locked="0"/>
    </xf>
    <xf numFmtId="4" fontId="1" fillId="0" borderId="0" xfId="0" applyNumberFormat="1" applyFont="1" applyFill="1" applyAlignment="1" applyProtection="1">
      <alignment horizontal="center"/>
      <protection locked="0"/>
    </xf>
    <xf numFmtId="0" fontId="7" fillId="0" borderId="0" xfId="0" applyFont="1" applyBorder="1" applyAlignment="1">
      <alignment horizontal="right" vertical="top" wrapText="1"/>
    </xf>
    <xf numFmtId="0" fontId="7" fillId="0" borderId="0" xfId="0" applyFont="1" applyBorder="1" applyAlignment="1">
      <alignment horizontal="justify" wrapText="1"/>
    </xf>
    <xf numFmtId="0" fontId="1" fillId="0" borderId="0" xfId="0" applyFont="1" applyAlignment="1">
      <alignment horizontal="center" vertical="center"/>
    </xf>
    <xf numFmtId="0" fontId="7" fillId="0" borderId="0" xfId="0" applyFont="1" applyBorder="1" applyAlignment="1">
      <alignment horizontal="justify" vertical="top" wrapText="1"/>
    </xf>
    <xf numFmtId="0" fontId="1" fillId="0" borderId="0" xfId="0" applyFont="1" applyBorder="1" applyAlignment="1">
      <alignment/>
    </xf>
    <xf numFmtId="0" fontId="12" fillId="0" borderId="0" xfId="0" applyFont="1" applyBorder="1" applyAlignment="1">
      <alignment horizontal="right" vertical="top" wrapText="1"/>
    </xf>
    <xf numFmtId="0" fontId="7" fillId="0" borderId="0" xfId="0" applyFont="1" applyFill="1" applyBorder="1" applyAlignment="1">
      <alignment horizontal="justify" vertical="top" wrapText="1"/>
    </xf>
    <xf numFmtId="3" fontId="1" fillId="33" borderId="0" xfId="0" applyNumberFormat="1" applyFont="1" applyFill="1" applyAlignment="1" applyProtection="1">
      <alignment horizontal="center"/>
      <protection/>
    </xf>
    <xf numFmtId="0" fontId="1" fillId="33" borderId="0" xfId="0" applyFont="1" applyFill="1" applyAlignment="1" applyProtection="1">
      <alignment horizontal="center"/>
      <protection/>
    </xf>
    <xf numFmtId="3" fontId="1" fillId="33" borderId="0" xfId="0" applyNumberFormat="1" applyFont="1" applyFill="1" applyAlignment="1">
      <alignment horizontal="right"/>
    </xf>
    <xf numFmtId="3" fontId="1" fillId="33" borderId="0" xfId="0" applyNumberFormat="1" applyFont="1" applyFill="1" applyAlignment="1" applyProtection="1">
      <alignment/>
      <protection/>
    </xf>
    <xf numFmtId="1" fontId="1" fillId="33" borderId="0" xfId="0" applyNumberFormat="1" applyFont="1" applyFill="1" applyAlignment="1" applyProtection="1">
      <alignment/>
      <protection/>
    </xf>
    <xf numFmtId="9" fontId="1" fillId="33" borderId="0" xfId="65" applyNumberFormat="1" applyFont="1" applyFill="1" applyAlignment="1" applyProtection="1">
      <alignment/>
      <protection/>
    </xf>
    <xf numFmtId="9" fontId="1" fillId="33" borderId="0" xfId="0" applyNumberFormat="1" applyFont="1" applyFill="1" applyAlignment="1" applyProtection="1">
      <alignment/>
      <protection/>
    </xf>
    <xf numFmtId="0" fontId="1" fillId="0" borderId="0" xfId="0" applyFont="1" applyFill="1" applyBorder="1" applyAlignment="1" applyProtection="1">
      <alignment horizontal="center"/>
      <protection/>
    </xf>
    <xf numFmtId="3" fontId="1" fillId="0" borderId="0" xfId="0" applyNumberFormat="1" applyFont="1" applyFill="1" applyAlignment="1" applyProtection="1">
      <alignment horizontal="center"/>
      <protection/>
    </xf>
    <xf numFmtId="4" fontId="1" fillId="0" borderId="0" xfId="0" applyNumberFormat="1" applyFont="1" applyFill="1" applyAlignment="1" applyProtection="1">
      <alignment horizontal="center"/>
      <protection/>
    </xf>
    <xf numFmtId="0" fontId="1" fillId="0" borderId="0" xfId="0" applyFont="1" applyFill="1" applyAlignment="1" applyProtection="1">
      <alignment/>
      <protection/>
    </xf>
    <xf numFmtId="1" fontId="1" fillId="0" borderId="0" xfId="0" applyNumberFormat="1" applyFont="1" applyFill="1" applyAlignment="1" applyProtection="1">
      <alignment/>
      <protection/>
    </xf>
    <xf numFmtId="3" fontId="1" fillId="0" borderId="0" xfId="0" applyNumberFormat="1" applyFont="1" applyFill="1" applyAlignment="1" applyProtection="1">
      <alignment/>
      <protection/>
    </xf>
    <xf numFmtId="2" fontId="1" fillId="0" borderId="0" xfId="0" applyNumberFormat="1" applyFont="1" applyFill="1" applyAlignment="1">
      <alignment/>
    </xf>
    <xf numFmtId="2" fontId="1" fillId="0" borderId="0" xfId="0" applyNumberFormat="1" applyFont="1" applyFill="1" applyAlignment="1">
      <alignment horizontal="center"/>
    </xf>
    <xf numFmtId="0" fontId="1" fillId="0" borderId="24" xfId="62" applyBorder="1" applyAlignment="1">
      <alignment horizontal="center" vertical="center"/>
      <protection/>
    </xf>
    <xf numFmtId="0" fontId="1" fillId="0" borderId="13" xfId="62" applyBorder="1" applyAlignment="1">
      <alignment horizontal="center" vertical="center"/>
      <protection/>
    </xf>
    <xf numFmtId="0" fontId="1" fillId="0" borderId="0" xfId="0" applyFont="1" applyAlignment="1" applyProtection="1">
      <alignment horizontal="center"/>
      <protection/>
    </xf>
    <xf numFmtId="3" fontId="1" fillId="0" borderId="0" xfId="0" applyNumberFormat="1" applyFont="1" applyFill="1" applyAlignment="1">
      <alignment horizontal="center"/>
    </xf>
    <xf numFmtId="0" fontId="1" fillId="0" borderId="0" xfId="0" applyFont="1" applyFill="1" applyAlignment="1">
      <alignment horizontal="center"/>
    </xf>
  </cellXfs>
  <cellStyles count="56">
    <cellStyle name="Normal" xfId="0"/>
    <cellStyle name="1." xfId="15"/>
    <cellStyle name="2 decimal places"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enterAcross" xfId="43"/>
    <cellStyle name="Check Cell" xfId="44"/>
    <cellStyle name="Comma" xfId="45"/>
    <cellStyle name="Comma [0]" xfId="46"/>
    <cellStyle name="Currency" xfId="47"/>
    <cellStyle name="Currency [0]" xfId="48"/>
    <cellStyle name="Double Underline"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LFG Generation" xfId="61"/>
    <cellStyle name="Normal_Table 1-2" xfId="62"/>
    <cellStyle name="Note" xfId="63"/>
    <cellStyle name="Output" xfId="64"/>
    <cellStyle name="Percent" xfId="65"/>
    <cellStyle name="Title" xfId="66"/>
    <cellStyle name="Titles" xfId="67"/>
    <cellStyle name="Total" xfId="68"/>
    <cellStyle name="Warning Text" xfId="69"/>
  </cellStyles>
  <dxfs count="3">
    <dxf>
      <fill>
        <patternFill>
          <bgColor indexed="42"/>
        </patternFill>
      </fill>
    </dxf>
    <dxf>
      <font>
        <color auto="1"/>
      </font>
      <fill>
        <patternFill>
          <bgColor indexed="52"/>
        </patternFill>
      </fill>
    </dxf>
    <dxf>
      <font>
        <color auto="1"/>
      </font>
      <fill>
        <patternFill>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G30"/>
  <sheetViews>
    <sheetView zoomScale="75" zoomScaleNormal="75" zoomScalePageLayoutView="0" workbookViewId="0" topLeftCell="A1">
      <selection activeCell="B30" sqref="B30"/>
    </sheetView>
  </sheetViews>
  <sheetFormatPr defaultColWidth="8.00390625" defaultRowHeight="16.5"/>
  <cols>
    <col min="1" max="1" width="10.625" style="19" customWidth="1"/>
    <col min="2" max="2" width="25.625" style="20" customWidth="1"/>
    <col min="3" max="4" width="25.625" style="9" customWidth="1"/>
    <col min="5" max="5" width="25.625" style="20" customWidth="1"/>
    <col min="6" max="7" width="25.625" style="9" customWidth="1"/>
    <col min="8" max="16384" width="8.00390625" style="9" customWidth="1"/>
  </cols>
  <sheetData>
    <row r="1" spans="1:7" ht="15.75" customHeight="1">
      <c r="A1" s="88" t="s">
        <v>3</v>
      </c>
      <c r="B1" s="6" t="s">
        <v>17</v>
      </c>
      <c r="C1" s="7" t="s">
        <v>18</v>
      </c>
      <c r="D1" s="7" t="s">
        <v>18</v>
      </c>
      <c r="E1" s="6" t="s">
        <v>33</v>
      </c>
      <c r="F1" s="6" t="s">
        <v>19</v>
      </c>
      <c r="G1" s="8" t="s">
        <v>20</v>
      </c>
    </row>
    <row r="2" spans="1:7" ht="15.75" customHeight="1">
      <c r="A2" s="89"/>
      <c r="B2" s="11" t="s">
        <v>21</v>
      </c>
      <c r="C2" s="11" t="s">
        <v>22</v>
      </c>
      <c r="D2" s="11" t="s">
        <v>23</v>
      </c>
      <c r="E2" s="11" t="s">
        <v>24</v>
      </c>
      <c r="F2" s="11" t="s">
        <v>24</v>
      </c>
      <c r="G2" s="12" t="s">
        <v>25</v>
      </c>
    </row>
    <row r="3" spans="1:7" ht="15.75" customHeight="1">
      <c r="A3" s="89"/>
      <c r="B3" s="13" t="s">
        <v>28</v>
      </c>
      <c r="C3" s="14" t="s">
        <v>29</v>
      </c>
      <c r="D3" s="14" t="s">
        <v>29</v>
      </c>
      <c r="E3" s="13" t="s">
        <v>30</v>
      </c>
      <c r="F3" s="13" t="s">
        <v>30</v>
      </c>
      <c r="G3" s="15" t="s">
        <v>31</v>
      </c>
    </row>
    <row r="4" spans="1:7" ht="15.75" customHeight="1">
      <c r="A4" s="10">
        <v>2005</v>
      </c>
      <c r="B4" s="16" t="e">
        <f>'T2-Calculator'!#REF!</f>
        <v>#REF!</v>
      </c>
      <c r="C4" s="39" t="s">
        <v>36</v>
      </c>
      <c r="D4" s="16">
        <f>600*60/35.31</f>
        <v>1019.5412064570943</v>
      </c>
      <c r="E4" s="16" t="e">
        <f>B4*24*365*$C$21*$C$22/1000*$C$23</f>
        <v>#REF!</v>
      </c>
      <c r="F4" s="16" t="e">
        <f>E4</f>
        <v>#REF!</v>
      </c>
      <c r="G4" s="18">
        <v>0</v>
      </c>
    </row>
    <row r="5" spans="1:7" ht="15.75" customHeight="1">
      <c r="A5" s="10">
        <v>2006</v>
      </c>
      <c r="B5" s="16" t="e">
        <f>'T2-Calculator'!#REF!</f>
        <v>#REF!</v>
      </c>
      <c r="C5" s="17" t="s">
        <v>36</v>
      </c>
      <c r="D5" s="16">
        <f aca="true" t="shared" si="0" ref="D5:D12">600*60/35.31</f>
        <v>1019.5412064570943</v>
      </c>
      <c r="E5" s="16" t="e">
        <f>B5*24*365*$C$21*$C$22/1000*$C$23</f>
        <v>#REF!</v>
      </c>
      <c r="F5" s="16" t="e">
        <f>E5-G5</f>
        <v>#REF!</v>
      </c>
      <c r="G5" s="18" t="e">
        <f>IF(B5*$C$24*$C$25&lt;D5,B5*$C$24*$C$25*24*365*$C$21*$C$22/1000*$C$23,D5*24*365*$C$21*$C$22/1000*$C$23)</f>
        <v>#REF!</v>
      </c>
    </row>
    <row r="6" spans="1:7" ht="15.75" customHeight="1">
      <c r="A6" s="10">
        <v>2007</v>
      </c>
      <c r="B6" s="16" t="e">
        <f>'T2-Calculator'!#REF!</f>
        <v>#REF!</v>
      </c>
      <c r="C6" s="17" t="s">
        <v>36</v>
      </c>
      <c r="D6" s="16">
        <f t="shared" si="0"/>
        <v>1019.5412064570943</v>
      </c>
      <c r="E6" s="16" t="e">
        <f>B6*24*365*$C$21*$C$22/1000*$C$23</f>
        <v>#REF!</v>
      </c>
      <c r="F6" s="16" t="e">
        <f>E6-G6</f>
        <v>#REF!</v>
      </c>
      <c r="G6" s="18" t="e">
        <f>IF(B6*$C$24*$C$25&lt;D6,B6*$C$24*$C$25*24*365*$C$21*$C$22/1000*$C$23,D6*24*365*$C$21*$C$22/1000*$C$23)</f>
        <v>#REF!</v>
      </c>
    </row>
    <row r="7" spans="1:7" s="34" customFormat="1" ht="15.75" customHeight="1">
      <c r="A7" s="30" t="s">
        <v>42</v>
      </c>
      <c r="B7" s="31" t="e">
        <f>SUM(B4:B6)</f>
        <v>#REF!</v>
      </c>
      <c r="C7" s="32" t="s">
        <v>36</v>
      </c>
      <c r="D7" s="31">
        <f>SUM(D4:D6)</f>
        <v>3058.623619371283</v>
      </c>
      <c r="E7" s="31" t="e">
        <f>SUM(E4:E6)</f>
        <v>#REF!</v>
      </c>
      <c r="F7" s="31" t="e">
        <f>SUM(F4:F6)</f>
        <v>#REF!</v>
      </c>
      <c r="G7" s="33" t="e">
        <f>SUM(G4:G6)</f>
        <v>#REF!</v>
      </c>
    </row>
    <row r="8" spans="1:7" ht="15.75" customHeight="1">
      <c r="A8" s="10">
        <v>2008</v>
      </c>
      <c r="B8" s="16" t="e">
        <f>'T2-Calculator'!#REF!</f>
        <v>#REF!</v>
      </c>
      <c r="C8" s="17" t="s">
        <v>36</v>
      </c>
      <c r="D8" s="16">
        <f t="shared" si="0"/>
        <v>1019.5412064570943</v>
      </c>
      <c r="E8" s="16" t="e">
        <f>B8*24*365*$C$21*$C$22/1000*$C$23</f>
        <v>#REF!</v>
      </c>
      <c r="F8" s="16" t="e">
        <f>E8-G8</f>
        <v>#REF!</v>
      </c>
      <c r="G8" s="18" t="e">
        <f>IF(B8*$C$24*$C$25&lt;D8,B8*$C$24*$C$25*24*365*$C$21*$C$22/1000*$C$23,D8*24*365*$C$21*$C$22/1000*$C$23)</f>
        <v>#REF!</v>
      </c>
    </row>
    <row r="9" spans="1:7" ht="15.75" customHeight="1">
      <c r="A9" s="10">
        <v>2009</v>
      </c>
      <c r="B9" s="16" t="e">
        <f>'T2-Calculator'!#REF!</f>
        <v>#REF!</v>
      </c>
      <c r="C9" s="17" t="s">
        <v>36</v>
      </c>
      <c r="D9" s="16">
        <f t="shared" si="0"/>
        <v>1019.5412064570943</v>
      </c>
      <c r="E9" s="16" t="e">
        <f>B9*24*365*$C$21*$C$22/1000*$C$23</f>
        <v>#REF!</v>
      </c>
      <c r="F9" s="16" t="e">
        <f>E9-G9</f>
        <v>#REF!</v>
      </c>
      <c r="G9" s="18" t="e">
        <f>IF(B9*$C$24*$C$25&lt;D9,B9*$C$24*$C$25*24*365*$C$21*$C$22/1000*$C$23,D9*24*365*$C$21*$C$22/1000*$C$23)</f>
        <v>#REF!</v>
      </c>
    </row>
    <row r="10" spans="1:7" ht="15.75" customHeight="1">
      <c r="A10" s="10">
        <v>2010</v>
      </c>
      <c r="B10" s="16" t="e">
        <f>'T2-Calculator'!#REF!</f>
        <v>#REF!</v>
      </c>
      <c r="C10" s="17" t="s">
        <v>36</v>
      </c>
      <c r="D10" s="16">
        <f t="shared" si="0"/>
        <v>1019.5412064570943</v>
      </c>
      <c r="E10" s="16" t="e">
        <f>B10*24*365*$C$21*$C$22/1000*$C$23</f>
        <v>#REF!</v>
      </c>
      <c r="F10" s="16" t="e">
        <f>E10-G10</f>
        <v>#REF!</v>
      </c>
      <c r="G10" s="18" t="e">
        <f>IF(B10*$C$24*$C$25&lt;D10,B10*$C$24*$C$25*24*365*$C$21*$C$22/1000*$C$23,D10*24*365*$C$21*$C$22/1000*$C$23)</f>
        <v>#REF!</v>
      </c>
    </row>
    <row r="11" spans="1:7" ht="15.75" customHeight="1">
      <c r="A11" s="10">
        <v>2011</v>
      </c>
      <c r="B11" s="16" t="e">
        <f>'T2-Calculator'!#REF!</f>
        <v>#REF!</v>
      </c>
      <c r="C11" s="17" t="s">
        <v>36</v>
      </c>
      <c r="D11" s="16">
        <f t="shared" si="0"/>
        <v>1019.5412064570943</v>
      </c>
      <c r="E11" s="16" t="e">
        <f>B11*24*365*$C$21*$C$22/1000*$C$23</f>
        <v>#REF!</v>
      </c>
      <c r="F11" s="16" t="e">
        <f>E11-G11</f>
        <v>#REF!</v>
      </c>
      <c r="G11" s="18" t="e">
        <f>IF(B11*$C$24*$C$25&lt;D11,B11*$C$24*$C$25*24*365*$C$21*$C$22/1000*$C$23,D11*24*365*$C$21*$C$22/1000*$C$23)</f>
        <v>#REF!</v>
      </c>
    </row>
    <row r="12" spans="1:7" ht="15.75" customHeight="1">
      <c r="A12" s="10">
        <v>2012</v>
      </c>
      <c r="B12" s="16" t="e">
        <f>'T2-Calculator'!#REF!</f>
        <v>#REF!</v>
      </c>
      <c r="C12" s="17" t="s">
        <v>36</v>
      </c>
      <c r="D12" s="16">
        <f t="shared" si="0"/>
        <v>1019.5412064570943</v>
      </c>
      <c r="E12" s="16" t="e">
        <f>B12*24*365*$C$21*$C$22/1000*$C$23</f>
        <v>#REF!</v>
      </c>
      <c r="F12" s="16" t="e">
        <f>E12-G12</f>
        <v>#REF!</v>
      </c>
      <c r="G12" s="18" t="e">
        <f>IF(B12*$C$24*$C$25&lt;D12,B12*$C$24*$C$25*24*365*$C$21*$C$22/1000*$C$23,D12*24*365*$C$21*$C$22/1000*$C$23)</f>
        <v>#REF!</v>
      </c>
    </row>
    <row r="13" spans="1:7" s="34" customFormat="1" ht="15.75" customHeight="1" thickBot="1">
      <c r="A13" s="35" t="s">
        <v>42</v>
      </c>
      <c r="B13" s="36" t="e">
        <f aca="true" t="shared" si="1" ref="B13:G13">SUM(B8:B12)</f>
        <v>#REF!</v>
      </c>
      <c r="C13" s="37">
        <f t="shared" si="1"/>
        <v>0</v>
      </c>
      <c r="D13" s="36">
        <f t="shared" si="1"/>
        <v>5097.706032285471</v>
      </c>
      <c r="E13" s="36" t="e">
        <f t="shared" si="1"/>
        <v>#REF!</v>
      </c>
      <c r="F13" s="36" t="e">
        <f t="shared" si="1"/>
        <v>#REF!</v>
      </c>
      <c r="G13" s="38" t="e">
        <f t="shared" si="1"/>
        <v>#REF!</v>
      </c>
    </row>
    <row r="14" spans="1:7" s="34" customFormat="1" ht="15.75" customHeight="1" thickBot="1">
      <c r="A14" s="35" t="s">
        <v>35</v>
      </c>
      <c r="B14" s="36" t="e">
        <f>SUM(B7,B13)</f>
        <v>#REF!</v>
      </c>
      <c r="C14" s="37" t="s">
        <v>36</v>
      </c>
      <c r="D14" s="36">
        <f>SUM(D7,D13)</f>
        <v>8156.329651656754</v>
      </c>
      <c r="E14" s="36" t="e">
        <f>SUM(E7,E13)</f>
        <v>#REF!</v>
      </c>
      <c r="F14" s="36" t="e">
        <f>SUM(F7,F13)</f>
        <v>#REF!</v>
      </c>
      <c r="G14" s="38" t="e">
        <f>SUM(G7,G13)</f>
        <v>#REF!</v>
      </c>
    </row>
    <row r="15" ht="15.75" customHeight="1"/>
    <row r="16" ht="15.75" customHeight="1"/>
    <row r="17" spans="1:5" ht="15.75" customHeight="1">
      <c r="A17" s="21" t="s">
        <v>13</v>
      </c>
      <c r="E17" s="22"/>
    </row>
    <row r="18" spans="1:5" ht="15.75" customHeight="1">
      <c r="A18" s="21" t="s">
        <v>41</v>
      </c>
      <c r="E18" s="22"/>
    </row>
    <row r="19" spans="1:5" ht="15.75" customHeight="1">
      <c r="A19" s="1" t="s">
        <v>40</v>
      </c>
      <c r="E19" s="22"/>
    </row>
    <row r="20" spans="1:5" ht="15.75" customHeight="1">
      <c r="A20" s="1" t="s">
        <v>39</v>
      </c>
      <c r="E20" s="23"/>
    </row>
    <row r="21" spans="1:3" ht="15.75" customHeight="1">
      <c r="A21" s="24" t="s">
        <v>26</v>
      </c>
      <c r="C21" s="25">
        <v>0.5</v>
      </c>
    </row>
    <row r="22" spans="1:4" ht="15.75" customHeight="1">
      <c r="A22" s="24" t="s">
        <v>32</v>
      </c>
      <c r="C22" s="26">
        <v>0.6557</v>
      </c>
      <c r="D22" s="27" t="s">
        <v>34</v>
      </c>
    </row>
    <row r="23" spans="1:3" ht="15.75" customHeight="1">
      <c r="A23" s="24" t="s">
        <v>27</v>
      </c>
      <c r="C23" s="23">
        <v>21</v>
      </c>
    </row>
    <row r="24" spans="1:3" ht="15.75" customHeight="1">
      <c r="A24" s="24" t="s">
        <v>37</v>
      </c>
      <c r="C24" s="25">
        <v>0.8</v>
      </c>
    </row>
    <row r="25" spans="1:3" ht="15.75" customHeight="1">
      <c r="A25" s="24" t="s">
        <v>38</v>
      </c>
      <c r="C25" s="40">
        <v>0.999</v>
      </c>
    </row>
    <row r="27" spans="1:2" ht="13.5">
      <c r="A27" s="28"/>
      <c r="B27" s="29"/>
    </row>
    <row r="28" ht="13.5">
      <c r="B28" s="29"/>
    </row>
    <row r="29" ht="13.5">
      <c r="B29" s="29"/>
    </row>
    <row r="30" ht="13.5">
      <c r="B30" s="29"/>
    </row>
  </sheetData>
  <sheetProtection/>
  <mergeCells count="1">
    <mergeCell ref="A1:A3"/>
  </mergeCells>
  <printOptions horizontalCentered="1"/>
  <pageMargins left="0.5" right="0.5" top="2" bottom="0.75" header="0.5" footer="0.5"/>
  <pageSetup horizontalDpi="600" verticalDpi="600" orientation="landscape" scale="79" r:id="rId1"/>
  <headerFooter alignWithMargins="0">
    <oddHeader>&amp;C&amp;"Book Antiqua,Bold"
ESTIMATED GHG EMISSION REDUCTIONS
PERRL EMISSION REDUCTION CALCULATIONS
MERRICK LANDFILL SITE
CITY OF NORTH BAY&amp;RPage &amp;P of &amp;N</oddHeader>
    <oddFooter>&amp;L&amp;8CRA 31291 (16)</oddFooter>
  </headerFooter>
</worksheet>
</file>

<file path=xl/worksheets/sheet2.xml><?xml version="1.0" encoding="utf-8"?>
<worksheet xmlns="http://schemas.openxmlformats.org/spreadsheetml/2006/main" xmlns:r="http://schemas.openxmlformats.org/officeDocument/2006/relationships">
  <sheetPr codeName="Sheet2"/>
  <dimension ref="A1:C11"/>
  <sheetViews>
    <sheetView tabSelected="1" zoomScalePageLayoutView="0" workbookViewId="0" topLeftCell="A1">
      <selection activeCell="B7" sqref="B7"/>
    </sheetView>
  </sheetViews>
  <sheetFormatPr defaultColWidth="9.00390625" defaultRowHeight="16.5"/>
  <cols>
    <col min="1" max="1" width="10.625" style="1" bestFit="1" customWidth="1"/>
    <col min="2" max="2" width="62.375" style="1" customWidth="1"/>
    <col min="3" max="3" width="24.00390625" style="1" customWidth="1"/>
    <col min="4" max="16384" width="9.00390625" style="1" customWidth="1"/>
  </cols>
  <sheetData>
    <row r="1" spans="1:3" ht="13.5">
      <c r="A1" s="58" t="s">
        <v>61</v>
      </c>
      <c r="B1" s="58" t="s">
        <v>62</v>
      </c>
      <c r="C1" s="58" t="s">
        <v>63</v>
      </c>
    </row>
    <row r="2" spans="1:3" ht="13.5">
      <c r="A2" s="66" t="s">
        <v>66</v>
      </c>
      <c r="B2" s="67" t="s">
        <v>82</v>
      </c>
      <c r="C2" s="68" t="s">
        <v>76</v>
      </c>
    </row>
    <row r="3" spans="1:3" ht="27">
      <c r="A3" s="66" t="s">
        <v>67</v>
      </c>
      <c r="B3" s="67" t="s">
        <v>84</v>
      </c>
      <c r="C3" s="68" t="s">
        <v>77</v>
      </c>
    </row>
    <row r="4" spans="1:3" ht="27">
      <c r="A4" s="66" t="s">
        <v>68</v>
      </c>
      <c r="B4" s="67" t="s">
        <v>85</v>
      </c>
      <c r="C4" s="68" t="s">
        <v>77</v>
      </c>
    </row>
    <row r="5" spans="1:3" ht="27">
      <c r="A5" s="66" t="s">
        <v>69</v>
      </c>
      <c r="B5" s="67" t="s">
        <v>86</v>
      </c>
      <c r="C5" s="68" t="s">
        <v>77</v>
      </c>
    </row>
    <row r="6" spans="1:3" ht="81">
      <c r="A6" s="66" t="s">
        <v>70</v>
      </c>
      <c r="B6" s="69" t="s">
        <v>91</v>
      </c>
      <c r="C6" s="68" t="s">
        <v>78</v>
      </c>
    </row>
    <row r="7" spans="1:3" ht="81">
      <c r="A7" s="66" t="s">
        <v>71</v>
      </c>
      <c r="B7" s="69" t="s">
        <v>90</v>
      </c>
      <c r="C7" s="68" t="s">
        <v>83</v>
      </c>
    </row>
    <row r="8" spans="1:3" ht="13.5">
      <c r="A8" s="66" t="s">
        <v>72</v>
      </c>
      <c r="B8" s="69" t="s">
        <v>89</v>
      </c>
      <c r="C8" s="68" t="s">
        <v>79</v>
      </c>
    </row>
    <row r="9" spans="1:2" ht="13.5">
      <c r="A9" s="70"/>
      <c r="B9" s="70"/>
    </row>
    <row r="10" ht="13.5">
      <c r="A10" s="71"/>
    </row>
    <row r="11" spans="1:3" ht="13.5">
      <c r="A11" s="66"/>
      <c r="B11" s="72"/>
      <c r="C11" s="68"/>
    </row>
  </sheetData>
  <sheetProtection password="C782" sheet="1" objects="1" scenarios="1"/>
  <printOptions horizontalCentered="1"/>
  <pageMargins left="0.25" right="0.25" top="1.5" bottom="1" header="0.75" footer="0.5"/>
  <pageSetup horizontalDpi="600" verticalDpi="600" orientation="portrait" r:id="rId1"/>
  <headerFooter alignWithMargins="0">
    <oddHeader>&amp;C&amp;"Book Antiqua,Bold"&amp;10APPENDIX D</oddHeader>
    <oddFooter>&amp;L&amp;6CRA 056417 (1)</oddFooter>
  </headerFooter>
</worksheet>
</file>

<file path=xl/worksheets/sheet3.xml><?xml version="1.0" encoding="utf-8"?>
<worksheet xmlns="http://schemas.openxmlformats.org/spreadsheetml/2006/main" xmlns:r="http://schemas.openxmlformats.org/officeDocument/2006/relationships">
  <sheetPr codeName="Sheet3"/>
  <dimension ref="A1:D12"/>
  <sheetViews>
    <sheetView zoomScalePageLayoutView="0" workbookViewId="0" topLeftCell="A1">
      <selection activeCell="B1" sqref="B1"/>
    </sheetView>
  </sheetViews>
  <sheetFormatPr defaultColWidth="9.00390625" defaultRowHeight="16.5"/>
  <cols>
    <col min="1" max="1" width="31.875" style="53" bestFit="1" customWidth="1"/>
    <col min="2" max="2" width="12.125" style="53" bestFit="1" customWidth="1"/>
    <col min="3" max="3" width="15.875" style="53" bestFit="1" customWidth="1"/>
    <col min="4" max="4" width="30.25390625" style="53" bestFit="1" customWidth="1"/>
    <col min="5" max="16384" width="9.00390625" style="53" customWidth="1"/>
  </cols>
  <sheetData>
    <row r="1" spans="1:4" ht="13.5">
      <c r="A1" s="54" t="s">
        <v>47</v>
      </c>
      <c r="B1" s="61">
        <v>2009</v>
      </c>
      <c r="C1" s="54"/>
      <c r="D1" s="54" t="s">
        <v>48</v>
      </c>
    </row>
    <row r="2" spans="1:4" ht="13.5">
      <c r="A2" s="54" t="s">
        <v>49</v>
      </c>
      <c r="B2" s="59">
        <f>LOOKUP($B$1-1,'T2-Calculator'!A16:A241,'T2-Calculator'!C16:C241)</f>
        <v>17000</v>
      </c>
      <c r="C2" s="54" t="s">
        <v>50</v>
      </c>
      <c r="D2" s="54" t="s">
        <v>51</v>
      </c>
    </row>
    <row r="3" spans="1:4" ht="13.5">
      <c r="A3" s="54" t="s">
        <v>52</v>
      </c>
      <c r="B3" s="59">
        <f>LOOKUP($B$1-1,'T2-Calculator'!A16:A241,'T2-Calculator'!D16:D238)</f>
        <v>510000</v>
      </c>
      <c r="C3" s="54" t="s">
        <v>50</v>
      </c>
      <c r="D3" s="54" t="s">
        <v>53</v>
      </c>
    </row>
    <row r="4" spans="1:4" ht="13.5">
      <c r="A4" s="54" t="s">
        <v>54</v>
      </c>
      <c r="B4" s="59" t="e">
        <f>LOOKUP($B$1-1,'T2-Calculator'!A16:A241,'T2-Calculator'!K16:K241)</f>
        <v>#NAME?</v>
      </c>
      <c r="C4" s="55" t="s">
        <v>55</v>
      </c>
      <c r="D4" s="54" t="s">
        <v>56</v>
      </c>
    </row>
    <row r="5" spans="1:4" ht="13.5">
      <c r="A5" s="54"/>
      <c r="B5" s="54"/>
      <c r="C5" s="54"/>
      <c r="D5" s="54"/>
    </row>
    <row r="6" spans="1:4" ht="13.5">
      <c r="A6" s="90" t="s">
        <v>75</v>
      </c>
      <c r="B6" s="56" t="s">
        <v>57</v>
      </c>
      <c r="C6" s="56" t="s">
        <v>58</v>
      </c>
      <c r="D6" s="54"/>
    </row>
    <row r="7" spans="1:4" ht="13.5">
      <c r="A7" s="90"/>
      <c r="B7" s="56" t="s">
        <v>16</v>
      </c>
      <c r="C7" s="56" t="s">
        <v>55</v>
      </c>
      <c r="D7" s="54"/>
    </row>
    <row r="8" spans="1:4" ht="13.5">
      <c r="A8" s="60">
        <f>$B$1</f>
        <v>2009</v>
      </c>
      <c r="B8" s="62">
        <f>LOOKUP(A8,'T2-Calculator'!$A$16:$A$241,'T2-Calculator'!$C$16:$C$241)</f>
        <v>17000</v>
      </c>
      <c r="C8" s="62" t="e">
        <f>LOOKUP($A8,'T2-Calculator'!$A$16:$A$241,'T2-Calculator'!$K$16:$K$241)</f>
        <v>#NAME?</v>
      </c>
      <c r="D8" s="57" t="s">
        <v>88</v>
      </c>
    </row>
    <row r="9" spans="1:4" ht="13.5">
      <c r="A9" s="60">
        <f>A8+1</f>
        <v>2010</v>
      </c>
      <c r="B9" s="62">
        <f>LOOKUP(A9,'T2-Calculator'!$A$16:$A$241,'T2-Calculator'!$C$16:$C$241)</f>
        <v>17000</v>
      </c>
      <c r="C9" s="62" t="e">
        <f>LOOKUP($A9,'T2-Calculator'!$A$16:$A$241,'T2-Calculator'!$K$16:$K$241)</f>
        <v>#NAME?</v>
      </c>
      <c r="D9" s="57" t="s">
        <v>88</v>
      </c>
    </row>
    <row r="10" spans="1:4" ht="13.5">
      <c r="A10" s="60">
        <f>A9+1</f>
        <v>2011</v>
      </c>
      <c r="B10" s="62">
        <f>LOOKUP(A10,'T2-Calculator'!$A$16:$A$241,'T2-Calculator'!$C$16:$C$241)</f>
        <v>17000</v>
      </c>
      <c r="C10" s="62" t="e">
        <f>LOOKUP($A10,'T2-Calculator'!$A$16:$A$241,'T2-Calculator'!$K$16:$K$241)</f>
        <v>#NAME?</v>
      </c>
      <c r="D10" s="57" t="s">
        <v>88</v>
      </c>
    </row>
    <row r="11" spans="1:4" ht="13.5">
      <c r="A11" s="60">
        <f>A10+1</f>
        <v>2012</v>
      </c>
      <c r="B11" s="62">
        <f>LOOKUP(A11,'T2-Calculator'!$A$16:$A$241,'T2-Calculator'!$C$16:$C$241)</f>
        <v>17000</v>
      </c>
      <c r="C11" s="62" t="e">
        <f>LOOKUP($A11,'T2-Calculator'!$A$16:$A$241,'T2-Calculator'!$K$16:$K$241)</f>
        <v>#NAME?</v>
      </c>
      <c r="D11" s="57" t="s">
        <v>88</v>
      </c>
    </row>
    <row r="12" spans="1:4" ht="13.5">
      <c r="A12" s="60">
        <f>A11+1</f>
        <v>2013</v>
      </c>
      <c r="B12" s="62">
        <f>LOOKUP(A12,'T2-Calculator'!$A$16:$A$241,'T2-Calculator'!$C$16:$C$241)</f>
        <v>17000</v>
      </c>
      <c r="C12" s="62" t="e">
        <f>LOOKUP($A12,'T2-Calculator'!$A$16:$A$241,'T2-Calculator'!$K$16:$K$241)</f>
        <v>#NAME?</v>
      </c>
      <c r="D12" s="57" t="s">
        <v>88</v>
      </c>
    </row>
  </sheetData>
  <sheetProtection password="C782" sheet="1" objects="1" scenarios="1"/>
  <mergeCells count="1">
    <mergeCell ref="A6:A7"/>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112"/>
  <dimension ref="A1:M245"/>
  <sheetViews>
    <sheetView zoomScale="75" zoomScaleNormal="75" zoomScalePageLayoutView="0" workbookViewId="0" topLeftCell="A1">
      <selection activeCell="K24" sqref="K24"/>
    </sheetView>
  </sheetViews>
  <sheetFormatPr defaultColWidth="12.625" defaultRowHeight="15" customHeight="1"/>
  <cols>
    <col min="1" max="3" width="12.625" style="83" customWidth="1"/>
    <col min="4" max="4" width="12.625" style="85" customWidth="1"/>
    <col min="5" max="5" width="11.875" style="85" bestFit="1" customWidth="1"/>
    <col min="6" max="10" width="12.625" style="83" customWidth="1"/>
    <col min="11" max="11" width="12.625" style="43" customWidth="1"/>
    <col min="12" max="16384" width="12.625" style="83" customWidth="1"/>
  </cols>
  <sheetData>
    <row r="1" spans="4:11" s="2" customFormat="1" ht="27">
      <c r="D1" s="50" t="s">
        <v>43</v>
      </c>
      <c r="E1" s="50" t="s">
        <v>46</v>
      </c>
      <c r="F1" s="51" t="s">
        <v>45</v>
      </c>
      <c r="K1" s="4"/>
    </row>
    <row r="2" spans="1:11" s="2" customFormat="1" ht="15" customHeight="1">
      <c r="A2" s="2" t="s">
        <v>0</v>
      </c>
      <c r="D2" s="73">
        <v>20</v>
      </c>
      <c r="E2" s="74">
        <v>120</v>
      </c>
      <c r="F2" s="74">
        <v>160</v>
      </c>
      <c r="G2" s="47" t="s">
        <v>81</v>
      </c>
      <c r="H2" s="47"/>
      <c r="I2" s="47"/>
      <c r="J2" s="47"/>
      <c r="K2" s="4"/>
    </row>
    <row r="3" spans="1:11" s="2" customFormat="1" ht="15" customHeight="1">
      <c r="A3" s="2" t="s">
        <v>7</v>
      </c>
      <c r="D3" s="75">
        <v>1</v>
      </c>
      <c r="E3" s="47" t="s">
        <v>1</v>
      </c>
      <c r="F3" s="44"/>
      <c r="H3" s="47"/>
      <c r="I3" s="47"/>
      <c r="J3" s="47"/>
      <c r="K3" s="4"/>
    </row>
    <row r="4" spans="1:11" s="2" customFormat="1" ht="15" customHeight="1">
      <c r="A4" s="2" t="s">
        <v>65</v>
      </c>
      <c r="D4" s="76">
        <v>30</v>
      </c>
      <c r="F4" s="44"/>
      <c r="G4" s="47"/>
      <c r="H4" s="47"/>
      <c r="I4" s="47"/>
      <c r="J4" s="47"/>
      <c r="K4" s="4"/>
    </row>
    <row r="5" spans="1:11" s="2" customFormat="1" ht="15" customHeight="1">
      <c r="A5" s="2" t="s">
        <v>87</v>
      </c>
      <c r="D5" s="77">
        <f>'T1-Summary'!B1-'T2-Calculator'!D4</f>
        <v>1979</v>
      </c>
      <c r="E5" s="3"/>
      <c r="F5" s="4"/>
      <c r="G5" s="48"/>
      <c r="H5" s="48"/>
      <c r="I5" s="48"/>
      <c r="J5" s="48"/>
      <c r="K5" s="49"/>
    </row>
    <row r="6" spans="1:11" s="2" customFormat="1" ht="15" customHeight="1">
      <c r="A6" s="2" t="s">
        <v>74</v>
      </c>
      <c r="D6" s="77">
        <f>'T1-Summary'!B1+4</f>
        <v>2013</v>
      </c>
      <c r="E6" s="5"/>
      <c r="G6" s="48"/>
      <c r="H6" s="48"/>
      <c r="I6" s="48"/>
      <c r="J6" s="48"/>
      <c r="K6" s="3"/>
    </row>
    <row r="7" spans="1:11" s="2" customFormat="1" ht="15" customHeight="1">
      <c r="A7" s="2" t="s">
        <v>9</v>
      </c>
      <c r="D7" s="78">
        <v>0.5</v>
      </c>
      <c r="E7" s="3"/>
      <c r="F7" s="4"/>
      <c r="G7" s="48"/>
      <c r="H7" s="48"/>
      <c r="I7" s="48"/>
      <c r="J7" s="48"/>
      <c r="K7" s="4"/>
    </row>
    <row r="8" spans="1:11" s="2" customFormat="1" ht="15" customHeight="1">
      <c r="A8" s="2" t="s">
        <v>10</v>
      </c>
      <c r="D8" s="79">
        <f>1-D7</f>
        <v>0.5</v>
      </c>
      <c r="E8" s="3"/>
      <c r="F8" s="4"/>
      <c r="G8" s="4"/>
      <c r="H8" s="4"/>
      <c r="I8" s="4"/>
      <c r="J8" s="4"/>
      <c r="K8" s="4"/>
    </row>
    <row r="9" spans="1:11" s="2" customFormat="1" ht="15" customHeight="1">
      <c r="A9" s="2" t="s">
        <v>15</v>
      </c>
      <c r="D9" s="52">
        <v>0.6557</v>
      </c>
      <c r="E9" s="47" t="s">
        <v>12</v>
      </c>
      <c r="F9" s="44" t="s">
        <v>64</v>
      </c>
      <c r="K9" s="4"/>
    </row>
    <row r="10" spans="1:11" s="2" customFormat="1" ht="15" customHeight="1">
      <c r="A10" s="2" t="s">
        <v>11</v>
      </c>
      <c r="D10" s="52">
        <v>1.7988</v>
      </c>
      <c r="E10" s="47" t="s">
        <v>12</v>
      </c>
      <c r="F10" s="44" t="s">
        <v>64</v>
      </c>
      <c r="K10" s="4"/>
    </row>
    <row r="11" spans="4:5" s="2" customFormat="1" ht="15" customHeight="1">
      <c r="D11" s="46"/>
      <c r="E11" s="5"/>
    </row>
    <row r="12" spans="3:11" s="2" customFormat="1" ht="15" customHeight="1">
      <c r="C12" s="5"/>
      <c r="D12" s="5"/>
      <c r="E12" s="91" t="s">
        <v>57</v>
      </c>
      <c r="F12" s="91"/>
      <c r="G12" s="91"/>
      <c r="H12" s="92" t="s">
        <v>73</v>
      </c>
      <c r="I12" s="92"/>
      <c r="J12" s="92"/>
      <c r="K12" s="3" t="s">
        <v>2</v>
      </c>
    </row>
    <row r="13" spans="3:11" s="2" customFormat="1" ht="15" customHeight="1">
      <c r="C13" s="3" t="s">
        <v>2</v>
      </c>
      <c r="D13" s="3" t="s">
        <v>59</v>
      </c>
      <c r="E13" s="5"/>
      <c r="F13" s="3" t="s">
        <v>44</v>
      </c>
      <c r="G13" s="3"/>
      <c r="H13" s="5"/>
      <c r="I13" s="3" t="s">
        <v>44</v>
      </c>
      <c r="J13" s="3"/>
      <c r="K13" s="3" t="s">
        <v>8</v>
      </c>
    </row>
    <row r="14" spans="1:11" s="2" customFormat="1" ht="15" customHeight="1">
      <c r="A14" s="4" t="s">
        <v>3</v>
      </c>
      <c r="B14" s="4" t="s">
        <v>3</v>
      </c>
      <c r="C14" s="3" t="s">
        <v>4</v>
      </c>
      <c r="D14" s="3" t="s">
        <v>60</v>
      </c>
      <c r="E14" s="3" t="s">
        <v>43</v>
      </c>
      <c r="F14" s="3" t="s">
        <v>45</v>
      </c>
      <c r="G14" s="3" t="s">
        <v>45</v>
      </c>
      <c r="H14" s="3" t="s">
        <v>43</v>
      </c>
      <c r="I14" s="3" t="s">
        <v>45</v>
      </c>
      <c r="J14" s="3" t="s">
        <v>45</v>
      </c>
      <c r="K14" s="3" t="s">
        <v>5</v>
      </c>
    </row>
    <row r="15" spans="1:11" s="2" customFormat="1" ht="15" customHeight="1">
      <c r="A15" s="41"/>
      <c r="B15" s="41" t="s">
        <v>6</v>
      </c>
      <c r="C15" s="45" t="s">
        <v>16</v>
      </c>
      <c r="D15" s="45" t="s">
        <v>16</v>
      </c>
      <c r="E15" s="45" t="s">
        <v>16</v>
      </c>
      <c r="F15" s="45" t="s">
        <v>16</v>
      </c>
      <c r="G15" s="45" t="s">
        <v>16</v>
      </c>
      <c r="H15" s="45" t="s">
        <v>80</v>
      </c>
      <c r="I15" s="45" t="s">
        <v>80</v>
      </c>
      <c r="J15" s="45" t="s">
        <v>80</v>
      </c>
      <c r="K15" s="45" t="s">
        <v>14</v>
      </c>
    </row>
    <row r="16" spans="1:13" s="2" customFormat="1" ht="15" customHeight="1">
      <c r="A16" s="42">
        <f>D5</f>
        <v>1979</v>
      </c>
      <c r="B16" s="43">
        <f>A16-$D$5+1</f>
        <v>1</v>
      </c>
      <c r="C16" s="3">
        <f aca="true" t="shared" si="0" ref="C16:C50">IF(ISNUMBER(A16),SUM(E16:G16),"")</f>
        <v>17000</v>
      </c>
      <c r="D16" s="3">
        <f>C16</f>
        <v>17000</v>
      </c>
      <c r="E16" s="64">
        <v>3000</v>
      </c>
      <c r="F16" s="64">
        <v>4000</v>
      </c>
      <c r="G16" s="64">
        <v>10000</v>
      </c>
      <c r="H16" s="65">
        <v>0.02</v>
      </c>
      <c r="I16" s="65">
        <v>0.06</v>
      </c>
      <c r="J16" s="65">
        <v>0.11</v>
      </c>
      <c r="K16" s="87" t="e">
        <f>(LFGemissions(H16,$D$2,$D$3,$A16,$D$5,$E$16:$E16)+LFGemissions(I16,$E$2,$D$3,$A16,$D$5,$F$16:$F16)+LFGemissions(J16,$F$2,$D$3,$A16,$D$5,$G$16:$G16))*$D$9/1000</f>
        <v>#NAME?</v>
      </c>
      <c r="L16" s="86"/>
      <c r="M16" s="63"/>
    </row>
    <row r="17" spans="1:13" s="2" customFormat="1" ht="15" customHeight="1">
      <c r="A17" s="42">
        <f>IF(A16="","",IF(A16+1&lt;=$D$6,A16+1,""))</f>
        <v>1980</v>
      </c>
      <c r="B17" s="43">
        <f aca="true" t="shared" si="1" ref="B17:B50">IF(ISNUMBER(A17),A17-$D$5+1,"")</f>
        <v>2</v>
      </c>
      <c r="C17" s="3">
        <f t="shared" si="0"/>
        <v>17000</v>
      </c>
      <c r="D17" s="3">
        <f aca="true" t="shared" si="2" ref="D17:D50">IF(ISNUMBER(A17),D16+C17,"")</f>
        <v>34000</v>
      </c>
      <c r="E17" s="64">
        <v>3000</v>
      </c>
      <c r="F17" s="64">
        <v>4000</v>
      </c>
      <c r="G17" s="64">
        <v>10000</v>
      </c>
      <c r="H17" s="65">
        <v>0.02</v>
      </c>
      <c r="I17" s="65">
        <v>0.06</v>
      </c>
      <c r="J17" s="65">
        <v>0.11</v>
      </c>
      <c r="K17" s="87" t="e">
        <f>(LFGemissions(H17,$D$2,$D$3,$A17,$D$5,$E$16:$E17)+LFGemissions(I17,$E$2,$D$3,$A17,$D$5,$F$16:$F17)+LFGemissions(J17,$F$2,$D$3,$A17,$D$5,$G$16:$G17))*$D$9/1000</f>
        <v>#NAME?</v>
      </c>
      <c r="L17" s="86"/>
      <c r="M17" s="63"/>
    </row>
    <row r="18" spans="1:13" s="2" customFormat="1" ht="15" customHeight="1">
      <c r="A18" s="42">
        <f aca="true" t="shared" si="3" ref="A18:A50">IF(A17="","",IF(A17+1&lt;=$D$6,A17+1,""))</f>
        <v>1981</v>
      </c>
      <c r="B18" s="43">
        <f t="shared" si="1"/>
        <v>3</v>
      </c>
      <c r="C18" s="3">
        <f t="shared" si="0"/>
        <v>17000</v>
      </c>
      <c r="D18" s="3">
        <f t="shared" si="2"/>
        <v>51000</v>
      </c>
      <c r="E18" s="64">
        <v>3000</v>
      </c>
      <c r="F18" s="64">
        <v>4000</v>
      </c>
      <c r="G18" s="64">
        <v>10000</v>
      </c>
      <c r="H18" s="65">
        <v>0.02</v>
      </c>
      <c r="I18" s="65">
        <v>0.06</v>
      </c>
      <c r="J18" s="65">
        <v>0.11</v>
      </c>
      <c r="K18" s="87" t="e">
        <f>(LFGemissions(H18,$D$2,$D$3,$A18,$D$5,$E$16:$E18)+LFGemissions(I18,$E$2,$D$3,$A18,$D$5,$F$16:$F18)+LFGemissions(J18,$F$2,$D$3,$A18,$D$5,$G$16:$G18))*$D$9/1000</f>
        <v>#NAME?</v>
      </c>
      <c r="L18" s="86"/>
      <c r="M18" s="63"/>
    </row>
    <row r="19" spans="1:13" s="2" customFormat="1" ht="15" customHeight="1">
      <c r="A19" s="42">
        <f t="shared" si="3"/>
        <v>1982</v>
      </c>
      <c r="B19" s="43">
        <f t="shared" si="1"/>
        <v>4</v>
      </c>
      <c r="C19" s="3">
        <f t="shared" si="0"/>
        <v>17000</v>
      </c>
      <c r="D19" s="3">
        <f t="shared" si="2"/>
        <v>68000</v>
      </c>
      <c r="E19" s="64">
        <v>3000</v>
      </c>
      <c r="F19" s="64">
        <v>4000</v>
      </c>
      <c r="G19" s="64">
        <v>10000</v>
      </c>
      <c r="H19" s="65">
        <v>0.02</v>
      </c>
      <c r="I19" s="65">
        <v>0.06</v>
      </c>
      <c r="J19" s="65">
        <v>0.11</v>
      </c>
      <c r="K19" s="87" t="e">
        <f>(LFGemissions(H19,$D$2,$D$3,$A19,$D$5,$E$16:$E19)+LFGemissions(I19,$E$2,$D$3,$A19,$D$5,$F$16:$F19)+LFGemissions(J19,$F$2,$D$3,$A19,$D$5,$G$16:$G19))*$D$9/1000</f>
        <v>#NAME?</v>
      </c>
      <c r="L19" s="86"/>
      <c r="M19" s="63"/>
    </row>
    <row r="20" spans="1:13" s="2" customFormat="1" ht="15" customHeight="1">
      <c r="A20" s="42">
        <f t="shared" si="3"/>
        <v>1983</v>
      </c>
      <c r="B20" s="43">
        <f t="shared" si="1"/>
        <v>5</v>
      </c>
      <c r="C20" s="3">
        <f t="shared" si="0"/>
        <v>17000</v>
      </c>
      <c r="D20" s="3">
        <f t="shared" si="2"/>
        <v>85000</v>
      </c>
      <c r="E20" s="64">
        <v>3000</v>
      </c>
      <c r="F20" s="64">
        <v>4000</v>
      </c>
      <c r="G20" s="64">
        <v>10000</v>
      </c>
      <c r="H20" s="65">
        <v>0.02</v>
      </c>
      <c r="I20" s="65">
        <v>0.06</v>
      </c>
      <c r="J20" s="65">
        <v>0.11</v>
      </c>
      <c r="K20" s="87" t="e">
        <f>(LFGemissions(H20,$D$2,$D$3,$A20,$D$5,$E$16:$E20)+LFGemissions(I20,$E$2,$D$3,$A20,$D$5,$F$16:$F20)+LFGemissions(J20,$F$2,$D$3,$A20,$D$5,$G$16:$G20))*$D$9/1000</f>
        <v>#NAME?</v>
      </c>
      <c r="L20" s="86"/>
      <c r="M20" s="63"/>
    </row>
    <row r="21" spans="1:13" s="2" customFormat="1" ht="15" customHeight="1">
      <c r="A21" s="42">
        <f t="shared" si="3"/>
        <v>1984</v>
      </c>
      <c r="B21" s="43">
        <f t="shared" si="1"/>
        <v>6</v>
      </c>
      <c r="C21" s="3">
        <f t="shared" si="0"/>
        <v>17000</v>
      </c>
      <c r="D21" s="3">
        <f t="shared" si="2"/>
        <v>102000</v>
      </c>
      <c r="E21" s="64">
        <v>3000</v>
      </c>
      <c r="F21" s="64">
        <v>4000</v>
      </c>
      <c r="G21" s="64">
        <v>10000</v>
      </c>
      <c r="H21" s="65">
        <v>0.02</v>
      </c>
      <c r="I21" s="65">
        <v>0.06</v>
      </c>
      <c r="J21" s="65">
        <v>0.11</v>
      </c>
      <c r="K21" s="87" t="e">
        <f>(LFGemissions(H21,$D$2,$D$3,$A21,$D$5,$E$16:$E21)+LFGemissions(I21,$E$2,$D$3,$A21,$D$5,$F$16:$F21)+LFGemissions(J21,$F$2,$D$3,$A21,$D$5,$G$16:$G21))*$D$9/1000</f>
        <v>#NAME?</v>
      </c>
      <c r="L21" s="86"/>
      <c r="M21" s="63"/>
    </row>
    <row r="22" spans="1:13" s="2" customFormat="1" ht="15" customHeight="1">
      <c r="A22" s="42">
        <f t="shared" si="3"/>
        <v>1985</v>
      </c>
      <c r="B22" s="43">
        <f t="shared" si="1"/>
        <v>7</v>
      </c>
      <c r="C22" s="3">
        <f t="shared" si="0"/>
        <v>17000</v>
      </c>
      <c r="D22" s="3">
        <f t="shared" si="2"/>
        <v>119000</v>
      </c>
      <c r="E22" s="64">
        <v>3000</v>
      </c>
      <c r="F22" s="64">
        <v>4000</v>
      </c>
      <c r="G22" s="64">
        <v>10000</v>
      </c>
      <c r="H22" s="65">
        <v>0.02</v>
      </c>
      <c r="I22" s="65">
        <v>0.06</v>
      </c>
      <c r="J22" s="65">
        <v>0.11</v>
      </c>
      <c r="K22" s="87" t="e">
        <f>(LFGemissions(H22,$D$2,$D$3,$A22,$D$5,$E$16:$E22)+LFGemissions(I22,$E$2,$D$3,$A22,$D$5,$F$16:$F22)+LFGemissions(J22,$F$2,$D$3,$A22,$D$5,$G$16:$G22))*$D$9/1000</f>
        <v>#NAME?</v>
      </c>
      <c r="L22" s="86"/>
      <c r="M22" s="63"/>
    </row>
    <row r="23" spans="1:13" s="2" customFormat="1" ht="15" customHeight="1">
      <c r="A23" s="42">
        <f t="shared" si="3"/>
        <v>1986</v>
      </c>
      <c r="B23" s="43">
        <f t="shared" si="1"/>
        <v>8</v>
      </c>
      <c r="C23" s="3">
        <f t="shared" si="0"/>
        <v>17000</v>
      </c>
      <c r="D23" s="3">
        <f t="shared" si="2"/>
        <v>136000</v>
      </c>
      <c r="E23" s="64">
        <v>3000</v>
      </c>
      <c r="F23" s="64">
        <v>4000</v>
      </c>
      <c r="G23" s="64">
        <v>10000</v>
      </c>
      <c r="H23" s="65">
        <v>0.02</v>
      </c>
      <c r="I23" s="65">
        <v>0.06</v>
      </c>
      <c r="J23" s="65">
        <v>0.11</v>
      </c>
      <c r="K23" s="87" t="e">
        <f>(LFGemissions(H23,$D$2,$D$3,$A23,$D$5,$E$16:$E23)+LFGemissions(I23,$E$2,$D$3,$A23,$D$5,$F$16:$F23)+LFGemissions(J23,$F$2,$D$3,$A23,$D$5,$G$16:$G23))*$D$9/1000</f>
        <v>#NAME?</v>
      </c>
      <c r="L23" s="86"/>
      <c r="M23" s="63"/>
    </row>
    <row r="24" spans="1:13" s="2" customFormat="1" ht="15" customHeight="1">
      <c r="A24" s="42">
        <f t="shared" si="3"/>
        <v>1987</v>
      </c>
      <c r="B24" s="43">
        <f t="shared" si="1"/>
        <v>9</v>
      </c>
      <c r="C24" s="3">
        <f t="shared" si="0"/>
        <v>17000</v>
      </c>
      <c r="D24" s="3">
        <f t="shared" si="2"/>
        <v>153000</v>
      </c>
      <c r="E24" s="64">
        <v>3000</v>
      </c>
      <c r="F24" s="64">
        <v>4000</v>
      </c>
      <c r="G24" s="64">
        <v>10000</v>
      </c>
      <c r="H24" s="65">
        <v>0.02</v>
      </c>
      <c r="I24" s="65">
        <v>0.06</v>
      </c>
      <c r="J24" s="65">
        <v>0.11</v>
      </c>
      <c r="K24" s="87" t="e">
        <f>(LFGemissions(H24,$D$2,$D$3,$A24,$D$5,$E$16:$E24)+LFGemissions(I24,$E$2,$D$3,$A24,$D$5,$F$16:$F24)+LFGemissions(J24,$F$2,$D$3,$A24,$D$5,$G$16:$G24))*$D$9/1000</f>
        <v>#NAME?</v>
      </c>
      <c r="L24" s="86"/>
      <c r="M24" s="63"/>
    </row>
    <row r="25" spans="1:13" s="2" customFormat="1" ht="15" customHeight="1">
      <c r="A25" s="42">
        <f t="shared" si="3"/>
        <v>1988</v>
      </c>
      <c r="B25" s="43">
        <f t="shared" si="1"/>
        <v>10</v>
      </c>
      <c r="C25" s="3">
        <f t="shared" si="0"/>
        <v>17000</v>
      </c>
      <c r="D25" s="3">
        <f t="shared" si="2"/>
        <v>170000</v>
      </c>
      <c r="E25" s="64">
        <v>3000</v>
      </c>
      <c r="F25" s="64">
        <v>4000</v>
      </c>
      <c r="G25" s="64">
        <v>10000</v>
      </c>
      <c r="H25" s="65">
        <v>0.02</v>
      </c>
      <c r="I25" s="65">
        <v>0.06</v>
      </c>
      <c r="J25" s="65">
        <v>0.11</v>
      </c>
      <c r="K25" s="87" t="e">
        <f>(LFGemissions(H25,$D$2,$D$3,$A25,$D$5,$E$16:$E25)+LFGemissions(I25,$E$2,$D$3,$A25,$D$5,$F$16:$F25)+LFGemissions(J25,$F$2,$D$3,$A25,$D$5,$G$16:$G25))*$D$9/1000</f>
        <v>#NAME?</v>
      </c>
      <c r="L25" s="86"/>
      <c r="M25" s="63"/>
    </row>
    <row r="26" spans="1:13" s="2" customFormat="1" ht="15" customHeight="1">
      <c r="A26" s="42">
        <f t="shared" si="3"/>
        <v>1989</v>
      </c>
      <c r="B26" s="43">
        <f t="shared" si="1"/>
        <v>11</v>
      </c>
      <c r="C26" s="3">
        <f t="shared" si="0"/>
        <v>17000</v>
      </c>
      <c r="D26" s="3">
        <f t="shared" si="2"/>
        <v>187000</v>
      </c>
      <c r="E26" s="64">
        <v>3000</v>
      </c>
      <c r="F26" s="64">
        <v>4000</v>
      </c>
      <c r="G26" s="64">
        <v>10000</v>
      </c>
      <c r="H26" s="65">
        <v>0.02</v>
      </c>
      <c r="I26" s="65">
        <v>0.06</v>
      </c>
      <c r="J26" s="65">
        <v>0.11</v>
      </c>
      <c r="K26" s="87" t="e">
        <f>(LFGemissions(H26,$D$2,$D$3,$A26,$D$5,$E$16:$E26)+LFGemissions(I26,$E$2,$D$3,$A26,$D$5,$F$16:$F26)+LFGemissions(J26,$F$2,$D$3,$A26,$D$5,$G$16:$G26))*$D$9/1000</f>
        <v>#NAME?</v>
      </c>
      <c r="L26" s="86"/>
      <c r="M26" s="63"/>
    </row>
    <row r="27" spans="1:13" s="2" customFormat="1" ht="15" customHeight="1">
      <c r="A27" s="42">
        <f t="shared" si="3"/>
        <v>1990</v>
      </c>
      <c r="B27" s="43">
        <f t="shared" si="1"/>
        <v>12</v>
      </c>
      <c r="C27" s="3">
        <f t="shared" si="0"/>
        <v>17000</v>
      </c>
      <c r="D27" s="3">
        <f t="shared" si="2"/>
        <v>204000</v>
      </c>
      <c r="E27" s="64">
        <v>3000</v>
      </c>
      <c r="F27" s="64">
        <v>4000</v>
      </c>
      <c r="G27" s="64">
        <v>10000</v>
      </c>
      <c r="H27" s="65">
        <v>0.02</v>
      </c>
      <c r="I27" s="65">
        <v>0.06</v>
      </c>
      <c r="J27" s="65">
        <v>0.11</v>
      </c>
      <c r="K27" s="87" t="e">
        <f>(LFGemissions(H27,$D$2,$D$3,$A27,$D$5,$E$16:$E27)+LFGemissions(I27,$E$2,$D$3,$A27,$D$5,$F$16:$F27)+LFGemissions(J27,$F$2,$D$3,$A27,$D$5,$G$16:$G27))*$D$9/1000</f>
        <v>#NAME?</v>
      </c>
      <c r="L27" s="86"/>
      <c r="M27" s="63"/>
    </row>
    <row r="28" spans="1:13" s="2" customFormat="1" ht="15" customHeight="1">
      <c r="A28" s="42">
        <f t="shared" si="3"/>
        <v>1991</v>
      </c>
      <c r="B28" s="43">
        <f t="shared" si="1"/>
        <v>13</v>
      </c>
      <c r="C28" s="3">
        <f t="shared" si="0"/>
        <v>17000</v>
      </c>
      <c r="D28" s="3">
        <f t="shared" si="2"/>
        <v>221000</v>
      </c>
      <c r="E28" s="64">
        <v>3000</v>
      </c>
      <c r="F28" s="64">
        <v>4000</v>
      </c>
      <c r="G28" s="64">
        <v>10000</v>
      </c>
      <c r="H28" s="65">
        <v>0.02</v>
      </c>
      <c r="I28" s="65">
        <v>0.06</v>
      </c>
      <c r="J28" s="65">
        <v>0.11</v>
      </c>
      <c r="K28" s="87" t="e">
        <f>(LFGemissions(H28,$D$2,$D$3,$A28,$D$5,$E$16:$E28)+LFGemissions(I28,$E$2,$D$3,$A28,$D$5,$F$16:$F28)+LFGemissions(J28,$F$2,$D$3,$A28,$D$5,$G$16:$G28))*$D$9/1000</f>
        <v>#NAME?</v>
      </c>
      <c r="L28" s="86"/>
      <c r="M28" s="63"/>
    </row>
    <row r="29" spans="1:13" s="2" customFormat="1" ht="15" customHeight="1">
      <c r="A29" s="42">
        <f t="shared" si="3"/>
        <v>1992</v>
      </c>
      <c r="B29" s="43">
        <f t="shared" si="1"/>
        <v>14</v>
      </c>
      <c r="C29" s="3">
        <f t="shared" si="0"/>
        <v>17000</v>
      </c>
      <c r="D29" s="3">
        <f t="shared" si="2"/>
        <v>238000</v>
      </c>
      <c r="E29" s="64">
        <v>3000</v>
      </c>
      <c r="F29" s="64">
        <v>4000</v>
      </c>
      <c r="G29" s="64">
        <v>10000</v>
      </c>
      <c r="H29" s="65">
        <v>0.02</v>
      </c>
      <c r="I29" s="65">
        <v>0.06</v>
      </c>
      <c r="J29" s="65">
        <v>0.11</v>
      </c>
      <c r="K29" s="87" t="e">
        <f>(LFGemissions(H29,$D$2,$D$3,$A29,$D$5,$E$16:$E29)+LFGemissions(I29,$E$2,$D$3,$A29,$D$5,$F$16:$F29)+LFGemissions(J29,$F$2,$D$3,$A29,$D$5,$G$16:$G29))*$D$9/1000</f>
        <v>#NAME?</v>
      </c>
      <c r="L29" s="86"/>
      <c r="M29" s="63"/>
    </row>
    <row r="30" spans="1:13" s="2" customFormat="1" ht="15" customHeight="1">
      <c r="A30" s="42">
        <f t="shared" si="3"/>
        <v>1993</v>
      </c>
      <c r="B30" s="43">
        <f t="shared" si="1"/>
        <v>15</v>
      </c>
      <c r="C30" s="3">
        <f t="shared" si="0"/>
        <v>17000</v>
      </c>
      <c r="D30" s="3">
        <f t="shared" si="2"/>
        <v>255000</v>
      </c>
      <c r="E30" s="64">
        <v>3000</v>
      </c>
      <c r="F30" s="64">
        <v>4000</v>
      </c>
      <c r="G30" s="64">
        <v>10000</v>
      </c>
      <c r="H30" s="65">
        <v>0.02</v>
      </c>
      <c r="I30" s="65">
        <v>0.06</v>
      </c>
      <c r="J30" s="65">
        <v>0.11</v>
      </c>
      <c r="K30" s="87" t="e">
        <f>(LFGemissions(H30,$D$2,$D$3,$A30,$D$5,$E$16:$E30)+LFGemissions(I30,$E$2,$D$3,$A30,$D$5,$F$16:$F30)+LFGemissions(J30,$F$2,$D$3,$A30,$D$5,$G$16:$G30))*$D$9/1000</f>
        <v>#NAME?</v>
      </c>
      <c r="L30" s="86"/>
      <c r="M30" s="63"/>
    </row>
    <row r="31" spans="1:13" s="2" customFormat="1" ht="15" customHeight="1">
      <c r="A31" s="42">
        <f t="shared" si="3"/>
        <v>1994</v>
      </c>
      <c r="B31" s="43">
        <f t="shared" si="1"/>
        <v>16</v>
      </c>
      <c r="C31" s="3">
        <f t="shared" si="0"/>
        <v>17000</v>
      </c>
      <c r="D31" s="3">
        <f t="shared" si="2"/>
        <v>272000</v>
      </c>
      <c r="E31" s="64">
        <v>3000</v>
      </c>
      <c r="F31" s="64">
        <v>4000</v>
      </c>
      <c r="G31" s="64">
        <v>10000</v>
      </c>
      <c r="H31" s="65">
        <v>0.02</v>
      </c>
      <c r="I31" s="65">
        <v>0.06</v>
      </c>
      <c r="J31" s="65">
        <v>0.11</v>
      </c>
      <c r="K31" s="87" t="e">
        <f>(LFGemissions(H31,$D$2,$D$3,$A31,$D$5,$E$16:$E31)+LFGemissions(I31,$E$2,$D$3,$A31,$D$5,$F$16:$F31)+LFGemissions(J31,$F$2,$D$3,$A31,$D$5,$G$16:$G31))*$D$9/1000</f>
        <v>#NAME?</v>
      </c>
      <c r="L31" s="86"/>
      <c r="M31" s="63"/>
    </row>
    <row r="32" spans="1:13" s="2" customFormat="1" ht="15" customHeight="1">
      <c r="A32" s="42">
        <f t="shared" si="3"/>
        <v>1995</v>
      </c>
      <c r="B32" s="43">
        <f t="shared" si="1"/>
        <v>17</v>
      </c>
      <c r="C32" s="3">
        <f t="shared" si="0"/>
        <v>17000</v>
      </c>
      <c r="D32" s="3">
        <f t="shared" si="2"/>
        <v>289000</v>
      </c>
      <c r="E32" s="64">
        <v>3000</v>
      </c>
      <c r="F32" s="64">
        <v>4000</v>
      </c>
      <c r="G32" s="64">
        <v>10000</v>
      </c>
      <c r="H32" s="65">
        <v>0.02</v>
      </c>
      <c r="I32" s="65">
        <v>0.06</v>
      </c>
      <c r="J32" s="65">
        <v>0.11</v>
      </c>
      <c r="K32" s="87" t="e">
        <f>(LFGemissions(H32,$D$2,$D$3,$A32,$D$5,$E$16:$E32)+LFGemissions(I32,$E$2,$D$3,$A32,$D$5,$F$16:$F32)+LFGemissions(J32,$F$2,$D$3,$A32,$D$5,$G$16:$G32))*$D$9/1000</f>
        <v>#NAME?</v>
      </c>
      <c r="L32" s="86"/>
      <c r="M32" s="63"/>
    </row>
    <row r="33" spans="1:13" s="2" customFormat="1" ht="15" customHeight="1">
      <c r="A33" s="42">
        <f t="shared" si="3"/>
        <v>1996</v>
      </c>
      <c r="B33" s="43">
        <f t="shared" si="1"/>
        <v>18</v>
      </c>
      <c r="C33" s="3">
        <f t="shared" si="0"/>
        <v>17000</v>
      </c>
      <c r="D33" s="3">
        <f t="shared" si="2"/>
        <v>306000</v>
      </c>
      <c r="E33" s="64">
        <v>3000</v>
      </c>
      <c r="F33" s="64">
        <v>4000</v>
      </c>
      <c r="G33" s="64">
        <v>10000</v>
      </c>
      <c r="H33" s="65">
        <v>0.02</v>
      </c>
      <c r="I33" s="65">
        <v>0.06</v>
      </c>
      <c r="J33" s="65">
        <v>0.11</v>
      </c>
      <c r="K33" s="87" t="e">
        <f>(LFGemissions(H33,$D$2,$D$3,$A33,$D$5,$E$16:$E33)+LFGemissions(I33,$E$2,$D$3,$A33,$D$5,$F$16:$F33)+LFGemissions(J33,$F$2,$D$3,$A33,$D$5,$G$16:$G33))*$D$9/1000</f>
        <v>#NAME?</v>
      </c>
      <c r="L33" s="86"/>
      <c r="M33" s="63"/>
    </row>
    <row r="34" spans="1:13" s="2" customFormat="1" ht="15" customHeight="1">
      <c r="A34" s="42">
        <f t="shared" si="3"/>
        <v>1997</v>
      </c>
      <c r="B34" s="43">
        <f t="shared" si="1"/>
        <v>19</v>
      </c>
      <c r="C34" s="3">
        <f t="shared" si="0"/>
        <v>17000</v>
      </c>
      <c r="D34" s="3">
        <f t="shared" si="2"/>
        <v>323000</v>
      </c>
      <c r="E34" s="64">
        <v>3000</v>
      </c>
      <c r="F34" s="64">
        <v>4000</v>
      </c>
      <c r="G34" s="64">
        <v>10000</v>
      </c>
      <c r="H34" s="65">
        <v>0.02</v>
      </c>
      <c r="I34" s="65">
        <v>0.06</v>
      </c>
      <c r="J34" s="65">
        <v>0.11</v>
      </c>
      <c r="K34" s="87" t="e">
        <f>(LFGemissions(H34,$D$2,$D$3,$A34,$D$5,$E$16:$E34)+LFGemissions(I34,$E$2,$D$3,$A34,$D$5,$F$16:$F34)+LFGemissions(J34,$F$2,$D$3,$A34,$D$5,$G$16:$G34))*$D$9/1000</f>
        <v>#NAME?</v>
      </c>
      <c r="L34" s="86"/>
      <c r="M34" s="63"/>
    </row>
    <row r="35" spans="1:13" s="2" customFormat="1" ht="15" customHeight="1">
      <c r="A35" s="42">
        <f t="shared" si="3"/>
        <v>1998</v>
      </c>
      <c r="B35" s="43">
        <f t="shared" si="1"/>
        <v>20</v>
      </c>
      <c r="C35" s="3">
        <f t="shared" si="0"/>
        <v>17000</v>
      </c>
      <c r="D35" s="3">
        <f t="shared" si="2"/>
        <v>340000</v>
      </c>
      <c r="E35" s="64">
        <v>3000</v>
      </c>
      <c r="F35" s="64">
        <v>4000</v>
      </c>
      <c r="G35" s="64">
        <v>10000</v>
      </c>
      <c r="H35" s="65">
        <v>0.02</v>
      </c>
      <c r="I35" s="65">
        <v>0.06</v>
      </c>
      <c r="J35" s="65">
        <v>0.11</v>
      </c>
      <c r="K35" s="87" t="e">
        <f>(LFGemissions(H35,$D$2,$D$3,$A35,$D$5,$E$16:$E35)+LFGemissions(I35,$E$2,$D$3,$A35,$D$5,$F$16:$F35)+LFGemissions(J35,$F$2,$D$3,$A35,$D$5,$G$16:$G35))*$D$9/1000</f>
        <v>#NAME?</v>
      </c>
      <c r="L35" s="86"/>
      <c r="M35" s="63"/>
    </row>
    <row r="36" spans="1:13" s="2" customFormat="1" ht="15" customHeight="1">
      <c r="A36" s="42">
        <f t="shared" si="3"/>
        <v>1999</v>
      </c>
      <c r="B36" s="43">
        <f t="shared" si="1"/>
        <v>21</v>
      </c>
      <c r="C36" s="3">
        <f t="shared" si="0"/>
        <v>17000</v>
      </c>
      <c r="D36" s="3">
        <f t="shared" si="2"/>
        <v>357000</v>
      </c>
      <c r="E36" s="64">
        <v>3000</v>
      </c>
      <c r="F36" s="64">
        <v>4000</v>
      </c>
      <c r="G36" s="64">
        <v>10000</v>
      </c>
      <c r="H36" s="65">
        <v>0.02</v>
      </c>
      <c r="I36" s="65">
        <v>0.06</v>
      </c>
      <c r="J36" s="65">
        <v>0.11</v>
      </c>
      <c r="K36" s="87" t="e">
        <f>(LFGemissions(H36,$D$2,$D$3,$A36,$D$5,$E$16:$E36)+LFGemissions(I36,$E$2,$D$3,$A36,$D$5,$F$16:$F36)+LFGemissions(J36,$F$2,$D$3,$A36,$D$5,$G$16:$G36))*$D$9/1000</f>
        <v>#NAME?</v>
      </c>
      <c r="L36" s="86"/>
      <c r="M36" s="63"/>
    </row>
    <row r="37" spans="1:13" s="2" customFormat="1" ht="15" customHeight="1">
      <c r="A37" s="42">
        <f t="shared" si="3"/>
        <v>2000</v>
      </c>
      <c r="B37" s="43">
        <f t="shared" si="1"/>
        <v>22</v>
      </c>
      <c r="C37" s="3">
        <f t="shared" si="0"/>
        <v>17000</v>
      </c>
      <c r="D37" s="3">
        <f t="shared" si="2"/>
        <v>374000</v>
      </c>
      <c r="E37" s="64">
        <v>3000</v>
      </c>
      <c r="F37" s="64">
        <v>4000</v>
      </c>
      <c r="G37" s="64">
        <v>10000</v>
      </c>
      <c r="H37" s="65">
        <v>0.02</v>
      </c>
      <c r="I37" s="65">
        <v>0.06</v>
      </c>
      <c r="J37" s="65">
        <v>0.11</v>
      </c>
      <c r="K37" s="87" t="e">
        <f>(LFGemissions(H37,$D$2,$D$3,$A37,$D$5,$E$16:$E37)+LFGemissions(I37,$E$2,$D$3,$A37,$D$5,$F$16:$F37)+LFGemissions(J37,$F$2,$D$3,$A37,$D$5,$G$16:$G37))*$D$9/1000</f>
        <v>#NAME?</v>
      </c>
      <c r="L37" s="86"/>
      <c r="M37" s="63"/>
    </row>
    <row r="38" spans="1:13" s="2" customFormat="1" ht="15" customHeight="1">
      <c r="A38" s="42">
        <f t="shared" si="3"/>
        <v>2001</v>
      </c>
      <c r="B38" s="43">
        <f t="shared" si="1"/>
        <v>23</v>
      </c>
      <c r="C38" s="3">
        <f t="shared" si="0"/>
        <v>17000</v>
      </c>
      <c r="D38" s="3">
        <f t="shared" si="2"/>
        <v>391000</v>
      </c>
      <c r="E38" s="64">
        <v>3000</v>
      </c>
      <c r="F38" s="64">
        <v>4000</v>
      </c>
      <c r="G38" s="64">
        <v>10000</v>
      </c>
      <c r="H38" s="65">
        <v>0.02</v>
      </c>
      <c r="I38" s="65">
        <v>0.06</v>
      </c>
      <c r="J38" s="65">
        <v>0.11</v>
      </c>
      <c r="K38" s="87" t="e">
        <f>(LFGemissions(H38,$D$2,$D$3,$A38,$D$5,$E$16:$E38)+LFGemissions(I38,$E$2,$D$3,$A38,$D$5,$F$16:$F38)+LFGemissions(J38,$F$2,$D$3,$A38,$D$5,$G$16:$G38))*$D$9/1000</f>
        <v>#NAME?</v>
      </c>
      <c r="L38" s="86"/>
      <c r="M38" s="63"/>
    </row>
    <row r="39" spans="1:13" s="2" customFormat="1" ht="15" customHeight="1">
      <c r="A39" s="42">
        <f t="shared" si="3"/>
        <v>2002</v>
      </c>
      <c r="B39" s="43">
        <f t="shared" si="1"/>
        <v>24</v>
      </c>
      <c r="C39" s="3">
        <f t="shared" si="0"/>
        <v>17000</v>
      </c>
      <c r="D39" s="3">
        <f t="shared" si="2"/>
        <v>408000</v>
      </c>
      <c r="E39" s="64">
        <v>3000</v>
      </c>
      <c r="F39" s="64">
        <v>4000</v>
      </c>
      <c r="G39" s="64">
        <v>10000</v>
      </c>
      <c r="H39" s="65">
        <v>0.02</v>
      </c>
      <c r="I39" s="65">
        <v>0.06</v>
      </c>
      <c r="J39" s="65">
        <v>0.11</v>
      </c>
      <c r="K39" s="87" t="e">
        <f>(LFGemissions(H39,$D$2,$D$3,$A39,$D$5,$E$16:$E39)+LFGemissions(I39,$E$2,$D$3,$A39,$D$5,$F$16:$F39)+LFGemissions(J39,$F$2,$D$3,$A39,$D$5,$G$16:$G39))*$D$9/1000</f>
        <v>#NAME?</v>
      </c>
      <c r="L39" s="86"/>
      <c r="M39" s="63"/>
    </row>
    <row r="40" spans="1:13" s="2" customFormat="1" ht="15" customHeight="1">
      <c r="A40" s="42">
        <f t="shared" si="3"/>
        <v>2003</v>
      </c>
      <c r="B40" s="43">
        <f t="shared" si="1"/>
        <v>25</v>
      </c>
      <c r="C40" s="3">
        <f t="shared" si="0"/>
        <v>17000</v>
      </c>
      <c r="D40" s="3">
        <f t="shared" si="2"/>
        <v>425000</v>
      </c>
      <c r="E40" s="64">
        <v>3000</v>
      </c>
      <c r="F40" s="64">
        <v>4000</v>
      </c>
      <c r="G40" s="64">
        <v>10000</v>
      </c>
      <c r="H40" s="65">
        <v>0.02</v>
      </c>
      <c r="I40" s="65">
        <v>0.06</v>
      </c>
      <c r="J40" s="65">
        <v>0.11</v>
      </c>
      <c r="K40" s="87" t="e">
        <f>(LFGemissions(H40,$D$2,$D$3,$A40,$D$5,$E$16:$E40)+LFGemissions(I40,$E$2,$D$3,$A40,$D$5,$F$16:$F40)+LFGemissions(J40,$F$2,$D$3,$A40,$D$5,$G$16:$G40))*$D$9/1000</f>
        <v>#NAME?</v>
      </c>
      <c r="L40" s="86"/>
      <c r="M40" s="63"/>
    </row>
    <row r="41" spans="1:13" s="2" customFormat="1" ht="15" customHeight="1">
      <c r="A41" s="42">
        <f t="shared" si="3"/>
        <v>2004</v>
      </c>
      <c r="B41" s="43">
        <f t="shared" si="1"/>
        <v>26</v>
      </c>
      <c r="C41" s="3">
        <f t="shared" si="0"/>
        <v>17000</v>
      </c>
      <c r="D41" s="3">
        <f t="shared" si="2"/>
        <v>442000</v>
      </c>
      <c r="E41" s="64">
        <v>3000</v>
      </c>
      <c r="F41" s="64">
        <v>4000</v>
      </c>
      <c r="G41" s="64">
        <v>10000</v>
      </c>
      <c r="H41" s="65">
        <v>0.02</v>
      </c>
      <c r="I41" s="65">
        <v>0.06</v>
      </c>
      <c r="J41" s="65">
        <v>0.11</v>
      </c>
      <c r="K41" s="87" t="e">
        <f>(LFGemissions(H41,$D$2,$D$3,$A41,$D$5,$E$16:$E41)+LFGemissions(I41,$E$2,$D$3,$A41,$D$5,$F$16:$F41)+LFGemissions(J41,$F$2,$D$3,$A41,$D$5,$G$16:$G41))*$D$9/1000</f>
        <v>#NAME?</v>
      </c>
      <c r="L41" s="86"/>
      <c r="M41" s="63"/>
    </row>
    <row r="42" spans="1:13" s="2" customFormat="1" ht="15" customHeight="1">
      <c r="A42" s="42">
        <f t="shared" si="3"/>
        <v>2005</v>
      </c>
      <c r="B42" s="43">
        <f t="shared" si="1"/>
        <v>27</v>
      </c>
      <c r="C42" s="3">
        <f t="shared" si="0"/>
        <v>17000</v>
      </c>
      <c r="D42" s="3">
        <f t="shared" si="2"/>
        <v>459000</v>
      </c>
      <c r="E42" s="64">
        <v>3000</v>
      </c>
      <c r="F42" s="64">
        <v>4000</v>
      </c>
      <c r="G42" s="64">
        <v>10000</v>
      </c>
      <c r="H42" s="65">
        <v>0.02</v>
      </c>
      <c r="I42" s="65">
        <v>0.06</v>
      </c>
      <c r="J42" s="65">
        <v>0.11</v>
      </c>
      <c r="K42" s="87" t="e">
        <f>(LFGemissions(H42,$D$2,$D$3,$A42,$D$5,$E$16:$E42)+LFGemissions(I42,$E$2,$D$3,$A42,$D$5,$F$16:$F42)+LFGemissions(J42,$F$2,$D$3,$A42,$D$5,$G$16:$G42))*$D$9/1000</f>
        <v>#NAME?</v>
      </c>
      <c r="L42" s="86"/>
      <c r="M42" s="63"/>
    </row>
    <row r="43" spans="1:13" s="2" customFormat="1" ht="15" customHeight="1">
      <c r="A43" s="42">
        <f t="shared" si="3"/>
        <v>2006</v>
      </c>
      <c r="B43" s="43">
        <f t="shared" si="1"/>
        <v>28</v>
      </c>
      <c r="C43" s="3">
        <f t="shared" si="0"/>
        <v>17000</v>
      </c>
      <c r="D43" s="3">
        <f t="shared" si="2"/>
        <v>476000</v>
      </c>
      <c r="E43" s="64">
        <v>3000</v>
      </c>
      <c r="F43" s="64">
        <v>4000</v>
      </c>
      <c r="G43" s="64">
        <v>10000</v>
      </c>
      <c r="H43" s="65">
        <v>0.02</v>
      </c>
      <c r="I43" s="65">
        <v>0.06</v>
      </c>
      <c r="J43" s="65">
        <v>0.11</v>
      </c>
      <c r="K43" s="87" t="e">
        <f>(LFGemissions(H43,$D$2,$D$3,$A43,$D$5,$E$16:$E43)+LFGemissions(I43,$E$2,$D$3,$A43,$D$5,$F$16:$F43)+LFGemissions(J43,$F$2,$D$3,$A43,$D$5,$G$16:$G43))*$D$9/1000</f>
        <v>#NAME?</v>
      </c>
      <c r="L43" s="86"/>
      <c r="M43" s="63"/>
    </row>
    <row r="44" spans="1:13" s="2" customFormat="1" ht="15" customHeight="1">
      <c r="A44" s="42">
        <f t="shared" si="3"/>
        <v>2007</v>
      </c>
      <c r="B44" s="43">
        <f t="shared" si="1"/>
        <v>29</v>
      </c>
      <c r="C44" s="3">
        <f t="shared" si="0"/>
        <v>17000</v>
      </c>
      <c r="D44" s="3">
        <f t="shared" si="2"/>
        <v>493000</v>
      </c>
      <c r="E44" s="64">
        <v>3000</v>
      </c>
      <c r="F44" s="64">
        <v>4000</v>
      </c>
      <c r="G44" s="64">
        <v>10000</v>
      </c>
      <c r="H44" s="65">
        <v>0.02</v>
      </c>
      <c r="I44" s="65">
        <v>0.06</v>
      </c>
      <c r="J44" s="65">
        <v>0.11</v>
      </c>
      <c r="K44" s="87" t="e">
        <f>(LFGemissions(H44,$D$2,$D$3,$A44,$D$5,$E$16:$E44)+LFGemissions(I44,$E$2,$D$3,$A44,$D$5,$F$16:$F44)+LFGemissions(J44,$F$2,$D$3,$A44,$D$5,$G$16:$G44))*$D$9/1000</f>
        <v>#NAME?</v>
      </c>
      <c r="L44" s="86"/>
      <c r="M44" s="63"/>
    </row>
    <row r="45" spans="1:13" s="2" customFormat="1" ht="15" customHeight="1">
      <c r="A45" s="42">
        <f t="shared" si="3"/>
        <v>2008</v>
      </c>
      <c r="B45" s="43">
        <f t="shared" si="1"/>
        <v>30</v>
      </c>
      <c r="C45" s="3">
        <f t="shared" si="0"/>
        <v>17000</v>
      </c>
      <c r="D45" s="3">
        <f t="shared" si="2"/>
        <v>510000</v>
      </c>
      <c r="E45" s="64">
        <v>3000</v>
      </c>
      <c r="F45" s="64">
        <v>4000</v>
      </c>
      <c r="G45" s="64">
        <v>10000</v>
      </c>
      <c r="H45" s="65">
        <v>0.02</v>
      </c>
      <c r="I45" s="65">
        <v>0.06</v>
      </c>
      <c r="J45" s="65">
        <v>0.11</v>
      </c>
      <c r="K45" s="87" t="e">
        <f>(LFGemissions(H45,$D$2,$D$3,$A45,$D$5,$E$16:$E45)+LFGemissions(I45,$E$2,$D$3,$A45,$D$5,$F$16:$F45)+LFGemissions(J45,$F$2,$D$3,$A45,$D$5,$G$16:$G45))*$D$9/1000</f>
        <v>#NAME?</v>
      </c>
      <c r="L45" s="86"/>
      <c r="M45" s="63"/>
    </row>
    <row r="46" spans="1:13" s="2" customFormat="1" ht="15" customHeight="1">
      <c r="A46" s="42">
        <f t="shared" si="3"/>
        <v>2009</v>
      </c>
      <c r="B46" s="43">
        <f t="shared" si="1"/>
        <v>31</v>
      </c>
      <c r="C46" s="3">
        <f t="shared" si="0"/>
        <v>17000</v>
      </c>
      <c r="D46" s="3">
        <f t="shared" si="2"/>
        <v>527000</v>
      </c>
      <c r="E46" s="64">
        <v>3000</v>
      </c>
      <c r="F46" s="64">
        <v>4000</v>
      </c>
      <c r="G46" s="64">
        <v>10000</v>
      </c>
      <c r="H46" s="65">
        <v>0.02</v>
      </c>
      <c r="I46" s="65">
        <v>0.06</v>
      </c>
      <c r="J46" s="65">
        <v>0.11</v>
      </c>
      <c r="K46" s="87" t="e">
        <f>(LFGemissions(H46,$D$2,$D$3,$A46,$D$5,$E$16:$E46)+LFGemissions(I46,$E$2,$D$3,$A46,$D$5,$F$16:$F46)+LFGemissions(J46,$F$2,$D$3,$A46,$D$5,$G$16:$G46))*$D$9/1000</f>
        <v>#NAME?</v>
      </c>
      <c r="L46" s="86"/>
      <c r="M46" s="63"/>
    </row>
    <row r="47" spans="1:13" s="2" customFormat="1" ht="15" customHeight="1">
      <c r="A47" s="42">
        <f t="shared" si="3"/>
        <v>2010</v>
      </c>
      <c r="B47" s="43">
        <f t="shared" si="1"/>
        <v>32</v>
      </c>
      <c r="C47" s="3">
        <f t="shared" si="0"/>
        <v>17000</v>
      </c>
      <c r="D47" s="3">
        <f t="shared" si="2"/>
        <v>544000</v>
      </c>
      <c r="E47" s="64">
        <v>3000</v>
      </c>
      <c r="F47" s="64">
        <v>4000</v>
      </c>
      <c r="G47" s="64">
        <v>10000</v>
      </c>
      <c r="H47" s="65">
        <v>0.02</v>
      </c>
      <c r="I47" s="65">
        <v>0.06</v>
      </c>
      <c r="J47" s="65">
        <v>0.11</v>
      </c>
      <c r="K47" s="87" t="e">
        <f>(LFGemissions(H47,$D$2,$D$3,$A47,$D$5,$E$16:$E47)+LFGemissions(I47,$E$2,$D$3,$A47,$D$5,$F$16:$F47)+LFGemissions(J47,$F$2,$D$3,$A47,$D$5,$G$16:$G47))*$D$9/1000</f>
        <v>#NAME?</v>
      </c>
      <c r="L47" s="86"/>
      <c r="M47" s="63"/>
    </row>
    <row r="48" spans="1:13" s="2" customFormat="1" ht="15" customHeight="1">
      <c r="A48" s="42">
        <f t="shared" si="3"/>
        <v>2011</v>
      </c>
      <c r="B48" s="43">
        <f t="shared" si="1"/>
        <v>33</v>
      </c>
      <c r="C48" s="3">
        <f t="shared" si="0"/>
        <v>17000</v>
      </c>
      <c r="D48" s="3">
        <f t="shared" si="2"/>
        <v>561000</v>
      </c>
      <c r="E48" s="64">
        <v>3000</v>
      </c>
      <c r="F48" s="64">
        <v>4000</v>
      </c>
      <c r="G48" s="64">
        <v>10000</v>
      </c>
      <c r="H48" s="65">
        <v>0.02</v>
      </c>
      <c r="I48" s="65">
        <v>0.06</v>
      </c>
      <c r="J48" s="65">
        <v>0.11</v>
      </c>
      <c r="K48" s="87" t="e">
        <f>(LFGemissions(H48,$D$2,$D$3,$A48,$D$5,$E$16:$E48)+LFGemissions(I48,$E$2,$D$3,$A48,$D$5,$F$16:$F48)+LFGemissions(J48,$F$2,$D$3,$A48,$D$5,$G$16:$G48))*$D$9/1000</f>
        <v>#NAME?</v>
      </c>
      <c r="L48" s="86"/>
      <c r="M48" s="63"/>
    </row>
    <row r="49" spans="1:13" s="2" customFormat="1" ht="15" customHeight="1">
      <c r="A49" s="42">
        <f t="shared" si="3"/>
        <v>2012</v>
      </c>
      <c r="B49" s="43">
        <f t="shared" si="1"/>
        <v>34</v>
      </c>
      <c r="C49" s="3">
        <f t="shared" si="0"/>
        <v>17000</v>
      </c>
      <c r="D49" s="3">
        <f t="shared" si="2"/>
        <v>578000</v>
      </c>
      <c r="E49" s="64">
        <v>3000</v>
      </c>
      <c r="F49" s="64">
        <v>4000</v>
      </c>
      <c r="G49" s="64">
        <v>10000</v>
      </c>
      <c r="H49" s="65">
        <v>0.02</v>
      </c>
      <c r="I49" s="65">
        <v>0.06</v>
      </c>
      <c r="J49" s="65">
        <v>0.11</v>
      </c>
      <c r="K49" s="87" t="e">
        <f>(LFGemissions(H49,$D$2,$D$3,$A49,$D$5,$E$16:$E49)+LFGemissions(I49,$E$2,$D$3,$A49,$D$5,$F$16:$F49)+LFGemissions(J49,$F$2,$D$3,$A49,$D$5,$G$16:$G49))*$D$9/1000</f>
        <v>#NAME?</v>
      </c>
      <c r="L49" s="86"/>
      <c r="M49" s="63"/>
    </row>
    <row r="50" spans="1:13" s="2" customFormat="1" ht="15" customHeight="1">
      <c r="A50" s="42">
        <f t="shared" si="3"/>
        <v>2013</v>
      </c>
      <c r="B50" s="43">
        <f t="shared" si="1"/>
        <v>35</v>
      </c>
      <c r="C50" s="3">
        <f t="shared" si="0"/>
        <v>17000</v>
      </c>
      <c r="D50" s="3">
        <f t="shared" si="2"/>
        <v>595000</v>
      </c>
      <c r="E50" s="64">
        <v>3000</v>
      </c>
      <c r="F50" s="64">
        <v>4000</v>
      </c>
      <c r="G50" s="64">
        <v>10000</v>
      </c>
      <c r="H50" s="65">
        <v>0.02</v>
      </c>
      <c r="I50" s="65">
        <v>0.06</v>
      </c>
      <c r="J50" s="65">
        <v>0.11</v>
      </c>
      <c r="K50" s="87" t="e">
        <f>(LFGemissions(H50,$D$2,$D$3,$A50,$D$5,$E$16:$E50)+LFGemissions(I50,$E$2,$D$3,$A50,$D$5,$F$16:$F50)+LFGemissions(J50,$F$2,$D$3,$A50,$D$5,$G$16:$G50))*$D$9/1000</f>
        <v>#NAME?</v>
      </c>
      <c r="L50" s="86"/>
      <c r="M50" s="63"/>
    </row>
    <row r="51" spans="1:13" ht="15" customHeight="1">
      <c r="A51" s="80"/>
      <c r="B51" s="43"/>
      <c r="C51" s="81"/>
      <c r="D51" s="81"/>
      <c r="E51" s="81"/>
      <c r="F51" s="81"/>
      <c r="G51" s="81"/>
      <c r="H51" s="82"/>
      <c r="I51" s="82"/>
      <c r="J51" s="82"/>
      <c r="K51" s="81"/>
      <c r="M51" s="84"/>
    </row>
    <row r="52" spans="1:13" ht="15" customHeight="1">
      <c r="A52" s="80"/>
      <c r="B52" s="43"/>
      <c r="C52" s="81"/>
      <c r="D52" s="81"/>
      <c r="E52" s="81"/>
      <c r="F52" s="81"/>
      <c r="G52" s="81"/>
      <c r="H52" s="82"/>
      <c r="I52" s="82"/>
      <c r="J52" s="82"/>
      <c r="K52" s="81"/>
      <c r="M52" s="84"/>
    </row>
    <row r="53" spans="1:13" ht="15" customHeight="1">
      <c r="A53" s="80"/>
      <c r="B53" s="43"/>
      <c r="C53" s="81"/>
      <c r="D53" s="81"/>
      <c r="E53" s="81"/>
      <c r="F53" s="81"/>
      <c r="G53" s="81"/>
      <c r="H53" s="82"/>
      <c r="I53" s="82"/>
      <c r="J53" s="82"/>
      <c r="K53" s="81"/>
      <c r="M53" s="84"/>
    </row>
    <row r="54" spans="1:13" ht="15" customHeight="1">
      <c r="A54" s="80"/>
      <c r="B54" s="43"/>
      <c r="C54" s="81"/>
      <c r="D54" s="81"/>
      <c r="E54" s="81"/>
      <c r="F54" s="81"/>
      <c r="G54" s="81"/>
      <c r="H54" s="82"/>
      <c r="I54" s="82"/>
      <c r="J54" s="82"/>
      <c r="K54" s="81"/>
      <c r="M54" s="84"/>
    </row>
    <row r="55" spans="1:13" ht="15" customHeight="1">
      <c r="A55" s="80"/>
      <c r="B55" s="43"/>
      <c r="C55" s="81"/>
      <c r="D55" s="81"/>
      <c r="E55" s="81"/>
      <c r="F55" s="81"/>
      <c r="G55" s="81"/>
      <c r="H55" s="82"/>
      <c r="I55" s="82"/>
      <c r="J55" s="82"/>
      <c r="K55" s="81"/>
      <c r="M55" s="84"/>
    </row>
    <row r="56" spans="1:13" ht="15" customHeight="1">
      <c r="A56" s="80"/>
      <c r="B56" s="43"/>
      <c r="C56" s="81"/>
      <c r="D56" s="81"/>
      <c r="E56" s="81"/>
      <c r="F56" s="81"/>
      <c r="G56" s="81"/>
      <c r="H56" s="82"/>
      <c r="I56" s="82"/>
      <c r="J56" s="82"/>
      <c r="K56" s="81"/>
      <c r="M56" s="84"/>
    </row>
    <row r="57" spans="1:13" ht="15" customHeight="1">
      <c r="A57" s="80"/>
      <c r="B57" s="43"/>
      <c r="C57" s="81"/>
      <c r="D57" s="81"/>
      <c r="E57" s="81"/>
      <c r="F57" s="81"/>
      <c r="G57" s="81"/>
      <c r="H57" s="82"/>
      <c r="I57" s="82"/>
      <c r="J57" s="82"/>
      <c r="K57" s="81"/>
      <c r="M57" s="84"/>
    </row>
    <row r="58" spans="1:13" ht="15" customHeight="1">
      <c r="A58" s="80"/>
      <c r="B58" s="43"/>
      <c r="C58" s="81"/>
      <c r="D58" s="81"/>
      <c r="E58" s="81"/>
      <c r="F58" s="81"/>
      <c r="G58" s="81"/>
      <c r="H58" s="82"/>
      <c r="I58" s="82"/>
      <c r="J58" s="82"/>
      <c r="K58" s="81"/>
      <c r="M58" s="84"/>
    </row>
    <row r="59" spans="1:13" ht="15" customHeight="1">
      <c r="A59" s="80"/>
      <c r="B59" s="43"/>
      <c r="C59" s="81"/>
      <c r="D59" s="81"/>
      <c r="E59" s="81"/>
      <c r="F59" s="81"/>
      <c r="G59" s="81"/>
      <c r="H59" s="82"/>
      <c r="I59" s="82"/>
      <c r="J59" s="82"/>
      <c r="K59" s="81"/>
      <c r="M59" s="84"/>
    </row>
    <row r="60" spans="1:13" ht="15" customHeight="1">
      <c r="A60" s="80"/>
      <c r="B60" s="43"/>
      <c r="C60" s="81"/>
      <c r="D60" s="81"/>
      <c r="E60" s="81"/>
      <c r="F60" s="81"/>
      <c r="G60" s="81"/>
      <c r="H60" s="82"/>
      <c r="I60" s="82"/>
      <c r="J60" s="82"/>
      <c r="K60" s="81"/>
      <c r="M60" s="84"/>
    </row>
    <row r="61" spans="1:13" ht="15" customHeight="1">
      <c r="A61" s="80"/>
      <c r="B61" s="43"/>
      <c r="C61" s="81"/>
      <c r="D61" s="81"/>
      <c r="E61" s="81"/>
      <c r="F61" s="81"/>
      <c r="G61" s="81"/>
      <c r="H61" s="82"/>
      <c r="I61" s="82"/>
      <c r="J61" s="82"/>
      <c r="K61" s="81"/>
      <c r="M61" s="84"/>
    </row>
    <row r="62" spans="1:13" ht="15" customHeight="1">
      <c r="A62" s="80"/>
      <c r="B62" s="43"/>
      <c r="C62" s="81"/>
      <c r="D62" s="81"/>
      <c r="E62" s="81"/>
      <c r="F62" s="81"/>
      <c r="G62" s="81"/>
      <c r="H62" s="82"/>
      <c r="I62" s="82"/>
      <c r="J62" s="82"/>
      <c r="K62" s="81"/>
      <c r="M62" s="84"/>
    </row>
    <row r="63" spans="1:13" ht="15" customHeight="1">
      <c r="A63" s="80"/>
      <c r="B63" s="43"/>
      <c r="C63" s="81"/>
      <c r="D63" s="81"/>
      <c r="E63" s="81"/>
      <c r="F63" s="81"/>
      <c r="G63" s="81"/>
      <c r="H63" s="82"/>
      <c r="I63" s="82"/>
      <c r="J63" s="82"/>
      <c r="K63" s="81"/>
      <c r="M63" s="84"/>
    </row>
    <row r="64" spans="1:13" ht="15" customHeight="1">
      <c r="A64" s="80"/>
      <c r="B64" s="43"/>
      <c r="C64" s="81"/>
      <c r="D64" s="81"/>
      <c r="E64" s="81"/>
      <c r="F64" s="81"/>
      <c r="G64" s="81"/>
      <c r="H64" s="82"/>
      <c r="I64" s="82"/>
      <c r="J64" s="82"/>
      <c r="K64" s="81"/>
      <c r="M64" s="84"/>
    </row>
    <row r="65" spans="1:13" ht="15" customHeight="1">
      <c r="A65" s="80"/>
      <c r="B65" s="43"/>
      <c r="C65" s="81"/>
      <c r="D65" s="81"/>
      <c r="E65" s="81"/>
      <c r="F65" s="81"/>
      <c r="G65" s="81"/>
      <c r="H65" s="82"/>
      <c r="I65" s="82"/>
      <c r="J65" s="82"/>
      <c r="K65" s="81"/>
      <c r="M65" s="84"/>
    </row>
    <row r="66" spans="1:13" ht="15" customHeight="1">
      <c r="A66" s="80"/>
      <c r="B66" s="43"/>
      <c r="C66" s="81"/>
      <c r="D66" s="81"/>
      <c r="E66" s="81"/>
      <c r="F66" s="81"/>
      <c r="G66" s="81"/>
      <c r="H66" s="82"/>
      <c r="I66" s="82"/>
      <c r="J66" s="82"/>
      <c r="K66" s="81"/>
      <c r="M66" s="84"/>
    </row>
    <row r="67" spans="1:13" ht="15" customHeight="1">
      <c r="A67" s="80"/>
      <c r="B67" s="43"/>
      <c r="C67" s="81"/>
      <c r="D67" s="81"/>
      <c r="E67" s="81"/>
      <c r="F67" s="81"/>
      <c r="G67" s="81"/>
      <c r="H67" s="82"/>
      <c r="I67" s="82"/>
      <c r="J67" s="82"/>
      <c r="K67" s="81"/>
      <c r="M67" s="84"/>
    </row>
    <row r="68" spans="1:13" ht="15" customHeight="1">
      <c r="A68" s="80"/>
      <c r="B68" s="43"/>
      <c r="C68" s="81"/>
      <c r="D68" s="81"/>
      <c r="E68" s="81"/>
      <c r="F68" s="81"/>
      <c r="G68" s="81"/>
      <c r="H68" s="82"/>
      <c r="I68" s="82"/>
      <c r="J68" s="82"/>
      <c r="K68" s="81"/>
      <c r="M68" s="84"/>
    </row>
    <row r="69" spans="1:13" ht="15" customHeight="1">
      <c r="A69" s="80"/>
      <c r="B69" s="43"/>
      <c r="C69" s="81"/>
      <c r="D69" s="81"/>
      <c r="E69" s="81"/>
      <c r="F69" s="81"/>
      <c r="G69" s="81"/>
      <c r="H69" s="82"/>
      <c r="I69" s="82"/>
      <c r="J69" s="82"/>
      <c r="K69" s="81"/>
      <c r="M69" s="84"/>
    </row>
    <row r="70" spans="1:13" ht="15" customHeight="1">
      <c r="A70" s="80"/>
      <c r="B70" s="43"/>
      <c r="C70" s="81"/>
      <c r="D70" s="81"/>
      <c r="E70" s="81"/>
      <c r="F70" s="81"/>
      <c r="G70" s="81"/>
      <c r="H70" s="82"/>
      <c r="I70" s="82"/>
      <c r="J70" s="82"/>
      <c r="K70" s="81"/>
      <c r="M70" s="84"/>
    </row>
    <row r="71" spans="1:13" ht="15" customHeight="1">
      <c r="A71" s="80"/>
      <c r="B71" s="43"/>
      <c r="C71" s="81"/>
      <c r="D71" s="81"/>
      <c r="E71" s="81"/>
      <c r="F71" s="81"/>
      <c r="G71" s="81"/>
      <c r="H71" s="82"/>
      <c r="I71" s="82"/>
      <c r="J71" s="82"/>
      <c r="K71" s="81"/>
      <c r="M71" s="84"/>
    </row>
    <row r="72" spans="1:13" ht="15" customHeight="1">
      <c r="A72" s="80"/>
      <c r="B72" s="43"/>
      <c r="C72" s="81"/>
      <c r="D72" s="81"/>
      <c r="E72" s="81"/>
      <c r="F72" s="81"/>
      <c r="G72" s="81"/>
      <c r="H72" s="82"/>
      <c r="I72" s="82"/>
      <c r="J72" s="82"/>
      <c r="K72" s="81"/>
      <c r="M72" s="84"/>
    </row>
    <row r="73" spans="1:13" ht="15" customHeight="1">
      <c r="A73" s="80"/>
      <c r="B73" s="43"/>
      <c r="C73" s="81"/>
      <c r="D73" s="81"/>
      <c r="E73" s="81"/>
      <c r="F73" s="81"/>
      <c r="G73" s="81"/>
      <c r="H73" s="82"/>
      <c r="I73" s="82"/>
      <c r="J73" s="82"/>
      <c r="K73" s="81"/>
      <c r="M73" s="84"/>
    </row>
    <row r="74" spans="1:13" ht="15" customHeight="1">
      <c r="A74" s="80"/>
      <c r="B74" s="43"/>
      <c r="C74" s="81"/>
      <c r="D74" s="81"/>
      <c r="E74" s="81"/>
      <c r="F74" s="81"/>
      <c r="G74" s="81"/>
      <c r="H74" s="82"/>
      <c r="I74" s="82"/>
      <c r="J74" s="82"/>
      <c r="K74" s="81"/>
      <c r="M74" s="84"/>
    </row>
    <row r="75" spans="1:13" ht="15" customHeight="1">
      <c r="A75" s="80"/>
      <c r="B75" s="43"/>
      <c r="C75" s="81"/>
      <c r="D75" s="81"/>
      <c r="E75" s="81"/>
      <c r="F75" s="81"/>
      <c r="G75" s="81"/>
      <c r="H75" s="82"/>
      <c r="I75" s="82"/>
      <c r="J75" s="82"/>
      <c r="K75" s="81"/>
      <c r="M75" s="84"/>
    </row>
    <row r="76" spans="1:13" ht="15" customHeight="1">
      <c r="A76" s="80"/>
      <c r="B76" s="43"/>
      <c r="C76" s="81"/>
      <c r="D76" s="81"/>
      <c r="E76" s="81"/>
      <c r="F76" s="81"/>
      <c r="G76" s="81"/>
      <c r="H76" s="82"/>
      <c r="I76" s="82"/>
      <c r="J76" s="82"/>
      <c r="K76" s="81"/>
      <c r="M76" s="84"/>
    </row>
    <row r="77" spans="1:13" ht="15" customHeight="1">
      <c r="A77" s="80"/>
      <c r="B77" s="43"/>
      <c r="C77" s="81"/>
      <c r="D77" s="81"/>
      <c r="E77" s="81"/>
      <c r="F77" s="81"/>
      <c r="G77" s="81"/>
      <c r="H77" s="82"/>
      <c r="I77" s="82"/>
      <c r="J77" s="82"/>
      <c r="K77" s="81"/>
      <c r="M77" s="84"/>
    </row>
    <row r="78" spans="1:13" ht="15" customHeight="1">
      <c r="A78" s="80"/>
      <c r="B78" s="43"/>
      <c r="C78" s="81"/>
      <c r="D78" s="81"/>
      <c r="E78" s="81"/>
      <c r="F78" s="81"/>
      <c r="G78" s="81"/>
      <c r="H78" s="82"/>
      <c r="I78" s="82"/>
      <c r="J78" s="82"/>
      <c r="K78" s="81"/>
      <c r="M78" s="84"/>
    </row>
    <row r="79" spans="1:13" ht="15" customHeight="1">
      <c r="A79" s="80"/>
      <c r="B79" s="43"/>
      <c r="C79" s="81"/>
      <c r="D79" s="81"/>
      <c r="E79" s="81"/>
      <c r="F79" s="81"/>
      <c r="G79" s="81"/>
      <c r="H79" s="82"/>
      <c r="I79" s="82"/>
      <c r="J79" s="82"/>
      <c r="K79" s="81"/>
      <c r="M79" s="84"/>
    </row>
    <row r="80" spans="1:13" ht="15" customHeight="1">
      <c r="A80" s="80"/>
      <c r="B80" s="43"/>
      <c r="C80" s="81"/>
      <c r="D80" s="81"/>
      <c r="E80" s="81"/>
      <c r="F80" s="81"/>
      <c r="G80" s="81"/>
      <c r="H80" s="82"/>
      <c r="I80" s="82"/>
      <c r="J80" s="82"/>
      <c r="K80" s="81"/>
      <c r="M80" s="84"/>
    </row>
    <row r="81" spans="1:13" ht="15" customHeight="1">
      <c r="A81" s="80"/>
      <c r="B81" s="43"/>
      <c r="C81" s="81"/>
      <c r="D81" s="81"/>
      <c r="E81" s="81"/>
      <c r="F81" s="81"/>
      <c r="G81" s="81"/>
      <c r="H81" s="82"/>
      <c r="I81" s="82"/>
      <c r="J81" s="82"/>
      <c r="K81" s="81"/>
      <c r="M81" s="84"/>
    </row>
    <row r="82" spans="1:13" ht="15" customHeight="1">
      <c r="A82" s="80"/>
      <c r="B82" s="43"/>
      <c r="C82" s="81"/>
      <c r="D82" s="81"/>
      <c r="E82" s="81"/>
      <c r="F82" s="81"/>
      <c r="G82" s="81"/>
      <c r="H82" s="82"/>
      <c r="I82" s="82"/>
      <c r="J82" s="82"/>
      <c r="K82" s="81"/>
      <c r="M82" s="84"/>
    </row>
    <row r="83" spans="1:13" ht="15" customHeight="1">
      <c r="A83" s="80"/>
      <c r="B83" s="43"/>
      <c r="C83" s="81"/>
      <c r="D83" s="81"/>
      <c r="E83" s="81"/>
      <c r="F83" s="81"/>
      <c r="G83" s="81"/>
      <c r="H83" s="82"/>
      <c r="I83" s="82"/>
      <c r="J83" s="82"/>
      <c r="K83" s="81"/>
      <c r="M83" s="84"/>
    </row>
    <row r="84" spans="1:13" ht="15" customHeight="1">
      <c r="A84" s="80"/>
      <c r="B84" s="43"/>
      <c r="C84" s="81"/>
      <c r="D84" s="81"/>
      <c r="E84" s="81"/>
      <c r="F84" s="81"/>
      <c r="G84" s="81"/>
      <c r="H84" s="82"/>
      <c r="I84" s="82"/>
      <c r="J84" s="82"/>
      <c r="K84" s="81"/>
      <c r="M84" s="84"/>
    </row>
    <row r="85" spans="1:13" ht="15" customHeight="1">
      <c r="A85" s="80"/>
      <c r="B85" s="43"/>
      <c r="C85" s="81"/>
      <c r="D85" s="81"/>
      <c r="E85" s="81"/>
      <c r="F85" s="81"/>
      <c r="G85" s="81"/>
      <c r="H85" s="82"/>
      <c r="I85" s="82"/>
      <c r="J85" s="82"/>
      <c r="K85" s="81"/>
      <c r="M85" s="84"/>
    </row>
    <row r="86" spans="1:13" ht="15" customHeight="1">
      <c r="A86" s="80"/>
      <c r="B86" s="43"/>
      <c r="C86" s="81"/>
      <c r="D86" s="81"/>
      <c r="E86" s="81"/>
      <c r="F86" s="81"/>
      <c r="G86" s="81"/>
      <c r="H86" s="82"/>
      <c r="I86" s="82"/>
      <c r="J86" s="82"/>
      <c r="K86" s="81"/>
      <c r="M86" s="84"/>
    </row>
    <row r="87" spans="1:13" ht="15" customHeight="1">
      <c r="A87" s="80"/>
      <c r="B87" s="43"/>
      <c r="C87" s="81"/>
      <c r="D87" s="81"/>
      <c r="E87" s="81"/>
      <c r="F87" s="81"/>
      <c r="G87" s="81"/>
      <c r="H87" s="82"/>
      <c r="I87" s="82"/>
      <c r="J87" s="82"/>
      <c r="K87" s="81"/>
      <c r="M87" s="84"/>
    </row>
    <row r="88" spans="1:13" ht="15" customHeight="1">
      <c r="A88" s="80"/>
      <c r="B88" s="43"/>
      <c r="C88" s="81"/>
      <c r="D88" s="81"/>
      <c r="E88" s="81"/>
      <c r="F88" s="81"/>
      <c r="G88" s="81"/>
      <c r="H88" s="82"/>
      <c r="I88" s="82"/>
      <c r="J88" s="82"/>
      <c r="K88" s="81"/>
      <c r="M88" s="84"/>
    </row>
    <row r="89" spans="1:13" ht="15" customHeight="1">
      <c r="A89" s="80"/>
      <c r="B89" s="43"/>
      <c r="C89" s="81"/>
      <c r="D89" s="81"/>
      <c r="E89" s="81"/>
      <c r="F89" s="81"/>
      <c r="G89" s="81"/>
      <c r="H89" s="82"/>
      <c r="I89" s="82"/>
      <c r="J89" s="82"/>
      <c r="K89" s="81"/>
      <c r="M89" s="84"/>
    </row>
    <row r="90" spans="1:13" ht="15" customHeight="1">
      <c r="A90" s="80"/>
      <c r="B90" s="43"/>
      <c r="C90" s="81"/>
      <c r="D90" s="81"/>
      <c r="E90" s="81"/>
      <c r="F90" s="81"/>
      <c r="G90" s="81"/>
      <c r="H90" s="82"/>
      <c r="I90" s="82"/>
      <c r="J90" s="82"/>
      <c r="K90" s="81"/>
      <c r="M90" s="84"/>
    </row>
    <row r="91" spans="1:13" ht="15" customHeight="1">
      <c r="A91" s="80"/>
      <c r="B91" s="43"/>
      <c r="C91" s="81"/>
      <c r="D91" s="81"/>
      <c r="E91" s="81"/>
      <c r="F91" s="81"/>
      <c r="G91" s="81"/>
      <c r="H91" s="82"/>
      <c r="I91" s="82"/>
      <c r="J91" s="82"/>
      <c r="K91" s="81"/>
      <c r="M91" s="84"/>
    </row>
    <row r="92" spans="1:13" ht="15" customHeight="1">
      <c r="A92" s="80"/>
      <c r="B92" s="43"/>
      <c r="C92" s="81"/>
      <c r="D92" s="81"/>
      <c r="E92" s="81"/>
      <c r="F92" s="81"/>
      <c r="G92" s="81"/>
      <c r="H92" s="82"/>
      <c r="I92" s="82"/>
      <c r="J92" s="82"/>
      <c r="K92" s="81"/>
      <c r="M92" s="84"/>
    </row>
    <row r="93" spans="1:13" ht="15" customHeight="1">
      <c r="A93" s="80"/>
      <c r="B93" s="43"/>
      <c r="C93" s="81"/>
      <c r="D93" s="81"/>
      <c r="E93" s="81"/>
      <c r="F93" s="81"/>
      <c r="G93" s="81"/>
      <c r="H93" s="82"/>
      <c r="I93" s="82"/>
      <c r="J93" s="82"/>
      <c r="K93" s="81"/>
      <c r="M93" s="84"/>
    </row>
    <row r="94" spans="1:13" ht="15" customHeight="1">
      <c r="A94" s="80"/>
      <c r="B94" s="43"/>
      <c r="C94" s="81"/>
      <c r="D94" s="81"/>
      <c r="E94" s="81"/>
      <c r="F94" s="81"/>
      <c r="G94" s="81"/>
      <c r="H94" s="82"/>
      <c r="I94" s="82"/>
      <c r="J94" s="82"/>
      <c r="K94" s="81"/>
      <c r="M94" s="84"/>
    </row>
    <row r="95" spans="1:13" ht="15" customHeight="1">
      <c r="A95" s="80"/>
      <c r="B95" s="43"/>
      <c r="C95" s="81"/>
      <c r="D95" s="81"/>
      <c r="E95" s="81"/>
      <c r="F95" s="81"/>
      <c r="G95" s="81"/>
      <c r="H95" s="82"/>
      <c r="I95" s="82"/>
      <c r="J95" s="82"/>
      <c r="K95" s="81"/>
      <c r="M95" s="84"/>
    </row>
    <row r="96" spans="1:13" ht="15" customHeight="1">
      <c r="A96" s="80"/>
      <c r="B96" s="43"/>
      <c r="C96" s="81"/>
      <c r="D96" s="81"/>
      <c r="E96" s="81"/>
      <c r="F96" s="81"/>
      <c r="G96" s="81"/>
      <c r="H96" s="82"/>
      <c r="I96" s="82"/>
      <c r="J96" s="82"/>
      <c r="K96" s="81"/>
      <c r="M96" s="84"/>
    </row>
    <row r="97" spans="1:13" ht="15" customHeight="1">
      <c r="A97" s="80"/>
      <c r="B97" s="43"/>
      <c r="C97" s="81"/>
      <c r="D97" s="81"/>
      <c r="E97" s="81"/>
      <c r="F97" s="81"/>
      <c r="G97" s="81"/>
      <c r="H97" s="82"/>
      <c r="I97" s="82"/>
      <c r="J97" s="82"/>
      <c r="K97" s="81"/>
      <c r="M97" s="84"/>
    </row>
    <row r="98" spans="1:13" ht="15" customHeight="1">
      <c r="A98" s="80"/>
      <c r="B98" s="43"/>
      <c r="C98" s="81"/>
      <c r="D98" s="81"/>
      <c r="E98" s="81"/>
      <c r="F98" s="81"/>
      <c r="G98" s="81"/>
      <c r="H98" s="82"/>
      <c r="I98" s="82"/>
      <c r="J98" s="82"/>
      <c r="K98" s="81"/>
      <c r="M98" s="84"/>
    </row>
    <row r="99" spans="1:13" ht="15" customHeight="1">
      <c r="A99" s="80"/>
      <c r="B99" s="43"/>
      <c r="C99" s="81"/>
      <c r="D99" s="81"/>
      <c r="E99" s="81"/>
      <c r="F99" s="81"/>
      <c r="G99" s="81"/>
      <c r="H99" s="82"/>
      <c r="I99" s="82"/>
      <c r="J99" s="82"/>
      <c r="K99" s="81"/>
      <c r="M99" s="84"/>
    </row>
    <row r="100" spans="1:13" ht="15" customHeight="1">
      <c r="A100" s="80"/>
      <c r="B100" s="43"/>
      <c r="C100" s="81"/>
      <c r="D100" s="81"/>
      <c r="E100" s="81"/>
      <c r="F100" s="81"/>
      <c r="G100" s="81"/>
      <c r="H100" s="82"/>
      <c r="I100" s="82"/>
      <c r="J100" s="82"/>
      <c r="K100" s="81"/>
      <c r="M100" s="84"/>
    </row>
    <row r="101" spans="1:13" ht="15" customHeight="1">
      <c r="A101" s="80"/>
      <c r="B101" s="43"/>
      <c r="C101" s="81"/>
      <c r="D101" s="81"/>
      <c r="E101" s="81"/>
      <c r="F101" s="81"/>
      <c r="G101" s="81"/>
      <c r="H101" s="82"/>
      <c r="I101" s="82"/>
      <c r="J101" s="82"/>
      <c r="K101" s="81"/>
      <c r="M101" s="84"/>
    </row>
    <row r="102" spans="1:13" ht="15" customHeight="1">
      <c r="A102" s="80"/>
      <c r="B102" s="43"/>
      <c r="C102" s="81"/>
      <c r="D102" s="81"/>
      <c r="E102" s="81"/>
      <c r="F102" s="81"/>
      <c r="G102" s="81"/>
      <c r="H102" s="82"/>
      <c r="I102" s="82"/>
      <c r="J102" s="82"/>
      <c r="K102" s="81"/>
      <c r="M102" s="84"/>
    </row>
    <row r="103" spans="1:13" ht="15" customHeight="1">
      <c r="A103" s="80"/>
      <c r="B103" s="43"/>
      <c r="C103" s="81"/>
      <c r="D103" s="81"/>
      <c r="E103" s="81"/>
      <c r="F103" s="81"/>
      <c r="G103" s="81"/>
      <c r="H103" s="82"/>
      <c r="I103" s="82"/>
      <c r="J103" s="82"/>
      <c r="K103" s="81"/>
      <c r="M103" s="84"/>
    </row>
    <row r="104" spans="1:13" ht="15" customHeight="1">
      <c r="A104" s="80"/>
      <c r="B104" s="43"/>
      <c r="C104" s="81"/>
      <c r="D104" s="81"/>
      <c r="E104" s="81"/>
      <c r="F104" s="81"/>
      <c r="G104" s="81"/>
      <c r="H104" s="82"/>
      <c r="I104" s="82"/>
      <c r="J104" s="82"/>
      <c r="K104" s="81"/>
      <c r="M104" s="84"/>
    </row>
    <row r="105" spans="1:13" ht="15" customHeight="1">
      <c r="A105" s="80"/>
      <c r="B105" s="43"/>
      <c r="C105" s="81"/>
      <c r="D105" s="81"/>
      <c r="E105" s="81"/>
      <c r="F105" s="81"/>
      <c r="G105" s="81"/>
      <c r="H105" s="82"/>
      <c r="I105" s="82"/>
      <c r="J105" s="82"/>
      <c r="K105" s="81"/>
      <c r="M105" s="84"/>
    </row>
    <row r="106" spans="1:13" ht="15" customHeight="1">
      <c r="A106" s="80"/>
      <c r="B106" s="43"/>
      <c r="C106" s="81"/>
      <c r="D106" s="81"/>
      <c r="E106" s="81"/>
      <c r="F106" s="81"/>
      <c r="G106" s="81"/>
      <c r="H106" s="82"/>
      <c r="I106" s="82"/>
      <c r="J106" s="82"/>
      <c r="K106" s="81"/>
      <c r="M106" s="84"/>
    </row>
    <row r="107" spans="1:13" ht="15" customHeight="1">
      <c r="A107" s="80"/>
      <c r="B107" s="43"/>
      <c r="C107" s="81"/>
      <c r="D107" s="81"/>
      <c r="E107" s="81"/>
      <c r="F107" s="81"/>
      <c r="G107" s="81"/>
      <c r="H107" s="82"/>
      <c r="I107" s="82"/>
      <c r="J107" s="82"/>
      <c r="K107" s="81"/>
      <c r="M107" s="84"/>
    </row>
    <row r="108" spans="1:13" ht="15" customHeight="1">
      <c r="A108" s="80"/>
      <c r="B108" s="43"/>
      <c r="C108" s="81"/>
      <c r="D108" s="81"/>
      <c r="E108" s="81"/>
      <c r="F108" s="81"/>
      <c r="G108" s="81"/>
      <c r="H108" s="82"/>
      <c r="I108" s="82"/>
      <c r="J108" s="82"/>
      <c r="K108" s="81"/>
      <c r="M108" s="84"/>
    </row>
    <row r="109" spans="1:13" ht="15" customHeight="1">
      <c r="A109" s="80"/>
      <c r="B109" s="43"/>
      <c r="C109" s="81"/>
      <c r="D109" s="81"/>
      <c r="E109" s="81"/>
      <c r="F109" s="81"/>
      <c r="G109" s="81"/>
      <c r="H109" s="82"/>
      <c r="I109" s="82"/>
      <c r="J109" s="82"/>
      <c r="K109" s="81"/>
      <c r="M109" s="84"/>
    </row>
    <row r="110" spans="1:13" ht="15" customHeight="1">
      <c r="A110" s="80"/>
      <c r="B110" s="43"/>
      <c r="C110" s="81"/>
      <c r="D110" s="81"/>
      <c r="E110" s="81"/>
      <c r="F110" s="81"/>
      <c r="G110" s="81"/>
      <c r="H110" s="82"/>
      <c r="I110" s="82"/>
      <c r="J110" s="82"/>
      <c r="K110" s="81"/>
      <c r="M110" s="84"/>
    </row>
    <row r="111" spans="1:13" ht="15" customHeight="1">
      <c r="A111" s="80"/>
      <c r="B111" s="43"/>
      <c r="C111" s="81"/>
      <c r="D111" s="81"/>
      <c r="E111" s="81"/>
      <c r="F111" s="81"/>
      <c r="G111" s="81"/>
      <c r="H111" s="82"/>
      <c r="I111" s="82"/>
      <c r="J111" s="82"/>
      <c r="K111" s="81"/>
      <c r="M111" s="84"/>
    </row>
    <row r="112" spans="1:13" ht="15" customHeight="1">
      <c r="A112" s="80"/>
      <c r="B112" s="43"/>
      <c r="C112" s="81"/>
      <c r="D112" s="81"/>
      <c r="E112" s="81"/>
      <c r="F112" s="81"/>
      <c r="G112" s="81"/>
      <c r="H112" s="82"/>
      <c r="I112" s="82"/>
      <c r="J112" s="82"/>
      <c r="K112" s="81"/>
      <c r="M112" s="84"/>
    </row>
    <row r="113" spans="1:13" ht="15" customHeight="1">
      <c r="A113" s="80"/>
      <c r="B113" s="43"/>
      <c r="C113" s="81"/>
      <c r="D113" s="81"/>
      <c r="E113" s="81"/>
      <c r="F113" s="81"/>
      <c r="G113" s="81"/>
      <c r="H113" s="82"/>
      <c r="I113" s="82"/>
      <c r="J113" s="82"/>
      <c r="K113" s="81"/>
      <c r="M113" s="84"/>
    </row>
    <row r="114" spans="1:13" ht="15" customHeight="1">
      <c r="A114" s="80"/>
      <c r="B114" s="43"/>
      <c r="C114" s="81"/>
      <c r="D114" s="81"/>
      <c r="E114" s="81"/>
      <c r="F114" s="81"/>
      <c r="G114" s="81"/>
      <c r="H114" s="82"/>
      <c r="I114" s="82"/>
      <c r="J114" s="82"/>
      <c r="K114" s="81"/>
      <c r="M114" s="84"/>
    </row>
    <row r="115" spans="1:13" ht="15" customHeight="1">
      <c r="A115" s="80"/>
      <c r="B115" s="43"/>
      <c r="C115" s="81"/>
      <c r="D115" s="81"/>
      <c r="E115" s="81"/>
      <c r="F115" s="81"/>
      <c r="G115" s="81"/>
      <c r="H115" s="82"/>
      <c r="I115" s="82"/>
      <c r="J115" s="82"/>
      <c r="K115" s="81"/>
      <c r="M115" s="84"/>
    </row>
    <row r="116" spans="1:13" ht="15" customHeight="1">
      <c r="A116" s="80"/>
      <c r="B116" s="43"/>
      <c r="C116" s="81"/>
      <c r="D116" s="81"/>
      <c r="E116" s="81"/>
      <c r="F116" s="81"/>
      <c r="G116" s="81"/>
      <c r="H116" s="82"/>
      <c r="I116" s="82"/>
      <c r="J116" s="82"/>
      <c r="K116" s="81"/>
      <c r="M116" s="84"/>
    </row>
    <row r="117" spans="1:13" ht="15" customHeight="1">
      <c r="A117" s="80"/>
      <c r="B117" s="43"/>
      <c r="C117" s="81"/>
      <c r="D117" s="81"/>
      <c r="E117" s="81"/>
      <c r="F117" s="81"/>
      <c r="G117" s="81"/>
      <c r="H117" s="82"/>
      <c r="I117" s="82"/>
      <c r="J117" s="82"/>
      <c r="K117" s="81"/>
      <c r="M117" s="84"/>
    </row>
    <row r="118" spans="1:13" ht="15" customHeight="1">
      <c r="A118" s="80"/>
      <c r="B118" s="43"/>
      <c r="C118" s="81"/>
      <c r="D118" s="81"/>
      <c r="E118" s="81"/>
      <c r="F118" s="81"/>
      <c r="G118" s="81"/>
      <c r="H118" s="82"/>
      <c r="I118" s="82"/>
      <c r="J118" s="82"/>
      <c r="K118" s="81"/>
      <c r="M118" s="84"/>
    </row>
    <row r="119" spans="1:13" ht="15" customHeight="1">
      <c r="A119" s="80"/>
      <c r="B119" s="43"/>
      <c r="C119" s="81"/>
      <c r="D119" s="81"/>
      <c r="E119" s="81"/>
      <c r="F119" s="81"/>
      <c r="G119" s="81"/>
      <c r="H119" s="82"/>
      <c r="I119" s="82"/>
      <c r="J119" s="82"/>
      <c r="K119" s="81"/>
      <c r="M119" s="84"/>
    </row>
    <row r="120" spans="1:13" ht="15" customHeight="1">
      <c r="A120" s="80"/>
      <c r="B120" s="43"/>
      <c r="C120" s="81"/>
      <c r="D120" s="81"/>
      <c r="E120" s="81"/>
      <c r="F120" s="81"/>
      <c r="G120" s="81"/>
      <c r="H120" s="81"/>
      <c r="I120" s="81"/>
      <c r="J120" s="81"/>
      <c r="K120" s="81"/>
      <c r="M120" s="84"/>
    </row>
    <row r="121" spans="1:13" ht="15" customHeight="1">
      <c r="A121" s="80"/>
      <c r="B121" s="43"/>
      <c r="C121" s="81"/>
      <c r="D121" s="81"/>
      <c r="E121" s="81"/>
      <c r="F121" s="81"/>
      <c r="G121" s="81"/>
      <c r="H121" s="81"/>
      <c r="I121" s="81"/>
      <c r="J121" s="81"/>
      <c r="K121" s="81"/>
      <c r="M121" s="84"/>
    </row>
    <row r="122" spans="1:13" ht="15" customHeight="1">
      <c r="A122" s="80"/>
      <c r="B122" s="43"/>
      <c r="C122" s="81"/>
      <c r="D122" s="81"/>
      <c r="E122" s="81"/>
      <c r="F122" s="81"/>
      <c r="G122" s="81"/>
      <c r="H122" s="81"/>
      <c r="I122" s="81"/>
      <c r="J122" s="81"/>
      <c r="K122" s="81"/>
      <c r="M122" s="84"/>
    </row>
    <row r="123" spans="1:13" ht="15" customHeight="1">
      <c r="A123" s="80"/>
      <c r="B123" s="43"/>
      <c r="C123" s="81"/>
      <c r="D123" s="81"/>
      <c r="E123" s="81"/>
      <c r="F123" s="81"/>
      <c r="G123" s="81"/>
      <c r="H123" s="81"/>
      <c r="I123" s="81"/>
      <c r="J123" s="81"/>
      <c r="K123" s="81"/>
      <c r="M123" s="84"/>
    </row>
    <row r="124" spans="1:13" ht="15" customHeight="1">
      <c r="A124" s="80"/>
      <c r="B124" s="43"/>
      <c r="C124" s="81"/>
      <c r="D124" s="81"/>
      <c r="E124" s="81"/>
      <c r="F124" s="81"/>
      <c r="G124" s="81"/>
      <c r="H124" s="81"/>
      <c r="I124" s="81"/>
      <c r="J124" s="81"/>
      <c r="K124" s="81"/>
      <c r="M124" s="84"/>
    </row>
    <row r="125" spans="1:13" ht="15" customHeight="1">
      <c r="A125" s="80"/>
      <c r="B125" s="43"/>
      <c r="C125" s="81"/>
      <c r="D125" s="81"/>
      <c r="E125" s="81"/>
      <c r="F125" s="81"/>
      <c r="G125" s="81"/>
      <c r="H125" s="81"/>
      <c r="I125" s="81"/>
      <c r="J125" s="81"/>
      <c r="K125" s="81"/>
      <c r="M125" s="84"/>
    </row>
    <row r="126" spans="1:13" ht="15" customHeight="1">
      <c r="A126" s="80"/>
      <c r="B126" s="43"/>
      <c r="C126" s="81"/>
      <c r="D126" s="81"/>
      <c r="E126" s="81"/>
      <c r="F126" s="81"/>
      <c r="G126" s="81"/>
      <c r="H126" s="81"/>
      <c r="I126" s="81"/>
      <c r="J126" s="81"/>
      <c r="K126" s="81"/>
      <c r="M126" s="84"/>
    </row>
    <row r="127" spans="1:13" ht="15" customHeight="1">
      <c r="A127" s="80"/>
      <c r="B127" s="43"/>
      <c r="C127" s="81"/>
      <c r="D127" s="81"/>
      <c r="E127" s="81"/>
      <c r="F127" s="81"/>
      <c r="G127" s="81"/>
      <c r="H127" s="81"/>
      <c r="I127" s="81"/>
      <c r="J127" s="81"/>
      <c r="K127" s="81"/>
      <c r="M127" s="84"/>
    </row>
    <row r="128" spans="1:13" ht="15" customHeight="1">
      <c r="A128" s="80"/>
      <c r="B128" s="43"/>
      <c r="C128" s="81"/>
      <c r="D128" s="81"/>
      <c r="E128" s="81"/>
      <c r="F128" s="81"/>
      <c r="G128" s="81"/>
      <c r="H128" s="81"/>
      <c r="I128" s="81"/>
      <c r="J128" s="81"/>
      <c r="K128" s="81"/>
      <c r="M128" s="84"/>
    </row>
    <row r="129" spans="1:13" ht="15" customHeight="1">
      <c r="A129" s="80"/>
      <c r="B129" s="43"/>
      <c r="C129" s="81"/>
      <c r="D129" s="81"/>
      <c r="E129" s="81"/>
      <c r="F129" s="81"/>
      <c r="G129" s="81"/>
      <c r="H129" s="81"/>
      <c r="I129" s="81"/>
      <c r="J129" s="81"/>
      <c r="K129" s="81"/>
      <c r="M129" s="84"/>
    </row>
    <row r="130" spans="1:13" ht="15" customHeight="1">
      <c r="A130" s="80"/>
      <c r="B130" s="43"/>
      <c r="C130" s="81"/>
      <c r="D130" s="81"/>
      <c r="E130" s="81"/>
      <c r="F130" s="81"/>
      <c r="G130" s="81"/>
      <c r="H130" s="81"/>
      <c r="I130" s="81"/>
      <c r="J130" s="81"/>
      <c r="K130" s="81"/>
      <c r="M130" s="84"/>
    </row>
    <row r="131" spans="1:13" ht="15" customHeight="1">
      <c r="A131" s="80"/>
      <c r="B131" s="43"/>
      <c r="C131" s="81"/>
      <c r="D131" s="81"/>
      <c r="E131" s="81"/>
      <c r="F131" s="81"/>
      <c r="G131" s="81"/>
      <c r="H131" s="81"/>
      <c r="I131" s="81"/>
      <c r="J131" s="81"/>
      <c r="K131" s="81"/>
      <c r="M131" s="84"/>
    </row>
    <row r="132" spans="1:13" ht="15" customHeight="1">
      <c r="A132" s="80"/>
      <c r="B132" s="43"/>
      <c r="C132" s="81"/>
      <c r="D132" s="81"/>
      <c r="E132" s="81"/>
      <c r="F132" s="81"/>
      <c r="G132" s="81"/>
      <c r="H132" s="81"/>
      <c r="I132" s="81"/>
      <c r="J132" s="81"/>
      <c r="K132" s="81"/>
      <c r="M132" s="84"/>
    </row>
    <row r="133" spans="1:13" ht="15" customHeight="1">
      <c r="A133" s="80"/>
      <c r="B133" s="43"/>
      <c r="C133" s="81"/>
      <c r="D133" s="81"/>
      <c r="E133" s="81"/>
      <c r="F133" s="81"/>
      <c r="G133" s="81"/>
      <c r="H133" s="81"/>
      <c r="I133" s="81"/>
      <c r="J133" s="81"/>
      <c r="K133" s="81"/>
      <c r="M133" s="84"/>
    </row>
    <row r="134" spans="1:13" ht="15" customHeight="1">
      <c r="A134" s="80"/>
      <c r="B134" s="43"/>
      <c r="C134" s="81"/>
      <c r="D134" s="81"/>
      <c r="E134" s="81"/>
      <c r="F134" s="81"/>
      <c r="G134" s="81"/>
      <c r="H134" s="81"/>
      <c r="I134" s="81"/>
      <c r="J134" s="81"/>
      <c r="K134" s="81"/>
      <c r="M134" s="84"/>
    </row>
    <row r="135" spans="1:13" ht="15" customHeight="1">
      <c r="A135" s="80"/>
      <c r="B135" s="43"/>
      <c r="C135" s="81"/>
      <c r="D135" s="81"/>
      <c r="E135" s="81"/>
      <c r="F135" s="81"/>
      <c r="G135" s="81"/>
      <c r="H135" s="81"/>
      <c r="I135" s="81"/>
      <c r="J135" s="81"/>
      <c r="K135" s="81"/>
      <c r="M135" s="84"/>
    </row>
    <row r="136" spans="1:13" ht="15" customHeight="1">
      <c r="A136" s="80"/>
      <c r="B136" s="43"/>
      <c r="C136" s="81"/>
      <c r="D136" s="81"/>
      <c r="E136" s="81"/>
      <c r="F136" s="81"/>
      <c r="G136" s="81"/>
      <c r="H136" s="81"/>
      <c r="I136" s="81"/>
      <c r="J136" s="81"/>
      <c r="K136" s="81"/>
      <c r="M136" s="84"/>
    </row>
    <row r="137" spans="1:13" ht="15" customHeight="1">
      <c r="A137" s="80"/>
      <c r="B137" s="43"/>
      <c r="C137" s="81"/>
      <c r="D137" s="81"/>
      <c r="E137" s="81"/>
      <c r="F137" s="81"/>
      <c r="G137" s="81"/>
      <c r="H137" s="81"/>
      <c r="I137" s="81"/>
      <c r="J137" s="81"/>
      <c r="K137" s="81"/>
      <c r="M137" s="84"/>
    </row>
    <row r="138" spans="1:13" ht="15" customHeight="1">
      <c r="A138" s="80"/>
      <c r="B138" s="43"/>
      <c r="C138" s="81"/>
      <c r="D138" s="81"/>
      <c r="E138" s="81"/>
      <c r="F138" s="81"/>
      <c r="G138" s="81"/>
      <c r="H138" s="81"/>
      <c r="I138" s="81"/>
      <c r="J138" s="81"/>
      <c r="K138" s="81"/>
      <c r="M138" s="84"/>
    </row>
    <row r="139" spans="1:13" ht="15" customHeight="1">
      <c r="A139" s="80"/>
      <c r="B139" s="43"/>
      <c r="C139" s="81"/>
      <c r="D139" s="81"/>
      <c r="E139" s="81"/>
      <c r="F139" s="81"/>
      <c r="G139" s="81"/>
      <c r="H139" s="81"/>
      <c r="I139" s="81"/>
      <c r="J139" s="81"/>
      <c r="K139" s="81"/>
      <c r="M139" s="84"/>
    </row>
    <row r="140" spans="1:11" ht="15" customHeight="1">
      <c r="A140" s="80"/>
      <c r="B140" s="43"/>
      <c r="C140" s="81"/>
      <c r="D140" s="81"/>
      <c r="E140" s="81"/>
      <c r="F140" s="81"/>
      <c r="G140" s="81"/>
      <c r="H140" s="81"/>
      <c r="I140" s="81"/>
      <c r="J140" s="81"/>
      <c r="K140" s="81"/>
    </row>
    <row r="141" spans="1:11" ht="15" customHeight="1">
      <c r="A141" s="80"/>
      <c r="B141" s="43"/>
      <c r="C141" s="81"/>
      <c r="D141" s="81"/>
      <c r="E141" s="81"/>
      <c r="F141" s="81"/>
      <c r="G141" s="81"/>
      <c r="H141" s="81"/>
      <c r="I141" s="81"/>
      <c r="J141" s="81"/>
      <c r="K141" s="81"/>
    </row>
    <row r="142" spans="1:11" ht="15" customHeight="1">
      <c r="A142" s="80"/>
      <c r="B142" s="43"/>
      <c r="C142" s="81"/>
      <c r="D142" s="81"/>
      <c r="E142" s="81"/>
      <c r="F142" s="81"/>
      <c r="G142" s="81"/>
      <c r="H142" s="81"/>
      <c r="I142" s="81"/>
      <c r="J142" s="81"/>
      <c r="K142" s="81"/>
    </row>
    <row r="143" spans="1:11" ht="15" customHeight="1">
      <c r="A143" s="80"/>
      <c r="B143" s="43"/>
      <c r="C143" s="81"/>
      <c r="D143" s="81"/>
      <c r="E143" s="81"/>
      <c r="F143" s="81"/>
      <c r="G143" s="81"/>
      <c r="H143" s="81"/>
      <c r="I143" s="81"/>
      <c r="J143" s="81"/>
      <c r="K143" s="81"/>
    </row>
    <row r="144" spans="1:11" ht="15" customHeight="1">
      <c r="A144" s="80"/>
      <c r="B144" s="43"/>
      <c r="C144" s="81"/>
      <c r="D144" s="81"/>
      <c r="E144" s="81"/>
      <c r="F144" s="81"/>
      <c r="G144" s="81"/>
      <c r="H144" s="81"/>
      <c r="I144" s="81"/>
      <c r="J144" s="81"/>
      <c r="K144" s="81"/>
    </row>
    <row r="145" spans="1:11" ht="15" customHeight="1">
      <c r="A145" s="80"/>
      <c r="B145" s="43"/>
      <c r="C145" s="81"/>
      <c r="D145" s="81"/>
      <c r="E145" s="81"/>
      <c r="F145" s="81"/>
      <c r="G145" s="81"/>
      <c r="H145" s="81"/>
      <c r="I145" s="81"/>
      <c r="J145" s="81"/>
      <c r="K145" s="81"/>
    </row>
    <row r="146" spans="1:11" ht="15" customHeight="1">
      <c r="A146" s="80"/>
      <c r="B146" s="43"/>
      <c r="C146" s="81"/>
      <c r="D146" s="81"/>
      <c r="E146" s="81"/>
      <c r="F146" s="81"/>
      <c r="G146" s="81"/>
      <c r="H146" s="81"/>
      <c r="I146" s="81"/>
      <c r="J146" s="81"/>
      <c r="K146" s="81"/>
    </row>
    <row r="147" spans="1:11" ht="15" customHeight="1">
      <c r="A147" s="80"/>
      <c r="B147" s="43"/>
      <c r="C147" s="81"/>
      <c r="D147" s="81"/>
      <c r="E147" s="81"/>
      <c r="F147" s="81"/>
      <c r="G147" s="81"/>
      <c r="H147" s="81"/>
      <c r="I147" s="81"/>
      <c r="J147" s="81"/>
      <c r="K147" s="81"/>
    </row>
    <row r="148" spans="1:11" ht="15" customHeight="1">
      <c r="A148" s="80"/>
      <c r="B148" s="43"/>
      <c r="C148" s="81"/>
      <c r="D148" s="81"/>
      <c r="E148" s="81"/>
      <c r="F148" s="81"/>
      <c r="G148" s="81"/>
      <c r="H148" s="81"/>
      <c r="I148" s="81"/>
      <c r="J148" s="81"/>
      <c r="K148" s="81"/>
    </row>
    <row r="149" spans="1:11" ht="15" customHeight="1">
      <c r="A149" s="80"/>
      <c r="B149" s="43"/>
      <c r="C149" s="81"/>
      <c r="D149" s="81"/>
      <c r="E149" s="81"/>
      <c r="F149" s="81"/>
      <c r="G149" s="81"/>
      <c r="H149" s="81"/>
      <c r="I149" s="81"/>
      <c r="J149" s="81"/>
      <c r="K149" s="81"/>
    </row>
    <row r="150" spans="1:11" ht="15" customHeight="1">
      <c r="A150" s="80"/>
      <c r="B150" s="43"/>
      <c r="C150" s="81"/>
      <c r="D150" s="81"/>
      <c r="E150" s="81"/>
      <c r="F150" s="81"/>
      <c r="G150" s="81"/>
      <c r="H150" s="81"/>
      <c r="I150" s="81"/>
      <c r="J150" s="81"/>
      <c r="K150" s="81"/>
    </row>
    <row r="151" spans="1:11" ht="15" customHeight="1">
      <c r="A151" s="80"/>
      <c r="B151" s="43"/>
      <c r="C151" s="81"/>
      <c r="D151" s="81"/>
      <c r="E151" s="81"/>
      <c r="F151" s="81"/>
      <c r="G151" s="81"/>
      <c r="H151" s="81"/>
      <c r="I151" s="81"/>
      <c r="J151" s="81"/>
      <c r="K151" s="81"/>
    </row>
    <row r="152" spans="1:11" ht="15" customHeight="1">
      <c r="A152" s="80"/>
      <c r="B152" s="43"/>
      <c r="C152" s="81"/>
      <c r="D152" s="81"/>
      <c r="E152" s="81"/>
      <c r="F152" s="81"/>
      <c r="G152" s="81"/>
      <c r="H152" s="81"/>
      <c r="I152" s="81"/>
      <c r="J152" s="81"/>
      <c r="K152" s="81"/>
    </row>
    <row r="153" spans="1:11" ht="15" customHeight="1">
      <c r="A153" s="80"/>
      <c r="B153" s="43"/>
      <c r="C153" s="81"/>
      <c r="D153" s="81"/>
      <c r="E153" s="81"/>
      <c r="F153" s="81"/>
      <c r="G153" s="81"/>
      <c r="H153" s="81"/>
      <c r="I153" s="81"/>
      <c r="J153" s="81"/>
      <c r="K153" s="81"/>
    </row>
    <row r="154" spans="1:11" ht="15" customHeight="1">
      <c r="A154" s="80"/>
      <c r="B154" s="43"/>
      <c r="C154" s="81"/>
      <c r="D154" s="81"/>
      <c r="E154" s="81"/>
      <c r="F154" s="81"/>
      <c r="G154" s="81"/>
      <c r="H154" s="81"/>
      <c r="I154" s="81"/>
      <c r="J154" s="81"/>
      <c r="K154" s="81"/>
    </row>
    <row r="155" spans="1:11" ht="15" customHeight="1">
      <c r="A155" s="80"/>
      <c r="B155" s="43"/>
      <c r="C155" s="81"/>
      <c r="D155" s="81"/>
      <c r="E155" s="81"/>
      <c r="F155" s="81"/>
      <c r="G155" s="81"/>
      <c r="H155" s="81"/>
      <c r="I155" s="81"/>
      <c r="J155" s="81"/>
      <c r="K155" s="81"/>
    </row>
    <row r="156" spans="1:11" ht="15" customHeight="1">
      <c r="A156" s="80"/>
      <c r="B156" s="43"/>
      <c r="C156" s="81"/>
      <c r="D156" s="81"/>
      <c r="E156" s="81"/>
      <c r="F156" s="81"/>
      <c r="G156" s="81"/>
      <c r="H156" s="81"/>
      <c r="I156" s="81"/>
      <c r="J156" s="81"/>
      <c r="K156" s="81"/>
    </row>
    <row r="157" spans="1:11" ht="15" customHeight="1">
      <c r="A157" s="80"/>
      <c r="B157" s="43"/>
      <c r="C157" s="81"/>
      <c r="D157" s="81"/>
      <c r="E157" s="81"/>
      <c r="F157" s="81"/>
      <c r="G157" s="81"/>
      <c r="H157" s="81"/>
      <c r="I157" s="81"/>
      <c r="J157" s="81"/>
      <c r="K157" s="81"/>
    </row>
    <row r="158" spans="1:11" ht="15" customHeight="1">
      <c r="A158" s="80"/>
      <c r="B158" s="43"/>
      <c r="C158" s="81"/>
      <c r="D158" s="81"/>
      <c r="E158" s="81"/>
      <c r="F158" s="81"/>
      <c r="G158" s="81"/>
      <c r="H158" s="81"/>
      <c r="I158" s="81"/>
      <c r="J158" s="81"/>
      <c r="K158" s="81"/>
    </row>
    <row r="159" spans="1:11" ht="15" customHeight="1">
      <c r="A159" s="80"/>
      <c r="B159" s="43"/>
      <c r="C159" s="81"/>
      <c r="D159" s="81"/>
      <c r="E159" s="81"/>
      <c r="F159" s="81"/>
      <c r="G159" s="81"/>
      <c r="H159" s="81"/>
      <c r="I159" s="81"/>
      <c r="J159" s="81"/>
      <c r="K159" s="81"/>
    </row>
    <row r="160" spans="1:11" ht="15" customHeight="1">
      <c r="A160" s="80"/>
      <c r="B160" s="43"/>
      <c r="C160" s="81"/>
      <c r="D160" s="81"/>
      <c r="E160" s="81"/>
      <c r="F160" s="81"/>
      <c r="G160" s="81"/>
      <c r="H160" s="81"/>
      <c r="I160" s="81"/>
      <c r="J160" s="81"/>
      <c r="K160" s="81"/>
    </row>
    <row r="161" spans="1:11" ht="15" customHeight="1">
      <c r="A161" s="80"/>
      <c r="B161" s="43"/>
      <c r="C161" s="81"/>
      <c r="D161" s="81"/>
      <c r="E161" s="81"/>
      <c r="F161" s="81"/>
      <c r="G161" s="81"/>
      <c r="H161" s="81"/>
      <c r="I161" s="81"/>
      <c r="J161" s="81"/>
      <c r="K161" s="81"/>
    </row>
    <row r="162" spans="1:11" ht="15" customHeight="1">
      <c r="A162" s="80"/>
      <c r="B162" s="43"/>
      <c r="C162" s="81"/>
      <c r="D162" s="81"/>
      <c r="E162" s="81"/>
      <c r="F162" s="81"/>
      <c r="G162" s="81"/>
      <c r="H162" s="81"/>
      <c r="I162" s="81"/>
      <c r="J162" s="81"/>
      <c r="K162" s="81"/>
    </row>
    <row r="163" spans="1:11" ht="15" customHeight="1">
      <c r="A163" s="80"/>
      <c r="B163" s="43"/>
      <c r="C163" s="81"/>
      <c r="D163" s="81"/>
      <c r="E163" s="81"/>
      <c r="F163" s="81"/>
      <c r="G163" s="81"/>
      <c r="H163" s="81"/>
      <c r="I163" s="81"/>
      <c r="J163" s="81"/>
      <c r="K163" s="81"/>
    </row>
    <row r="164" spans="1:11" ht="15" customHeight="1">
      <c r="A164" s="80"/>
      <c r="B164" s="43"/>
      <c r="C164" s="81"/>
      <c r="D164" s="81"/>
      <c r="E164" s="81"/>
      <c r="F164" s="81"/>
      <c r="G164" s="81"/>
      <c r="H164" s="81"/>
      <c r="I164" s="81"/>
      <c r="J164" s="81"/>
      <c r="K164" s="81"/>
    </row>
    <row r="165" spans="1:11" ht="15" customHeight="1">
      <c r="A165" s="80"/>
      <c r="B165" s="43"/>
      <c r="C165" s="81"/>
      <c r="D165" s="81"/>
      <c r="E165" s="81"/>
      <c r="F165" s="81"/>
      <c r="G165" s="81"/>
      <c r="H165" s="81"/>
      <c r="I165" s="81"/>
      <c r="J165" s="81"/>
      <c r="K165" s="81"/>
    </row>
    <row r="166" spans="1:11" ht="15" customHeight="1">
      <c r="A166" s="80"/>
      <c r="B166" s="43"/>
      <c r="C166" s="81"/>
      <c r="D166" s="81"/>
      <c r="E166" s="81"/>
      <c r="F166" s="81"/>
      <c r="G166" s="81"/>
      <c r="H166" s="81"/>
      <c r="I166" s="81"/>
      <c r="J166" s="81"/>
      <c r="K166" s="81"/>
    </row>
    <row r="167" spans="1:11" ht="15" customHeight="1">
      <c r="A167" s="80"/>
      <c r="B167" s="43"/>
      <c r="C167" s="81"/>
      <c r="D167" s="81"/>
      <c r="E167" s="81"/>
      <c r="F167" s="81"/>
      <c r="G167" s="81"/>
      <c r="H167" s="81"/>
      <c r="I167" s="81"/>
      <c r="J167" s="81"/>
      <c r="K167" s="81"/>
    </row>
    <row r="168" spans="1:11" ht="15" customHeight="1">
      <c r="A168" s="80"/>
      <c r="B168" s="43"/>
      <c r="C168" s="81"/>
      <c r="D168" s="81"/>
      <c r="E168" s="81"/>
      <c r="F168" s="81"/>
      <c r="G168" s="81"/>
      <c r="H168" s="81"/>
      <c r="I168" s="81"/>
      <c r="J168" s="81"/>
      <c r="K168" s="81"/>
    </row>
    <row r="169" spans="1:11" ht="15" customHeight="1">
      <c r="A169" s="80"/>
      <c r="B169" s="43"/>
      <c r="C169" s="81"/>
      <c r="D169" s="81"/>
      <c r="E169" s="81"/>
      <c r="F169" s="81"/>
      <c r="G169" s="81"/>
      <c r="H169" s="81"/>
      <c r="I169" s="81"/>
      <c r="J169" s="81"/>
      <c r="K169" s="81"/>
    </row>
    <row r="170" spans="1:11" ht="15" customHeight="1">
      <c r="A170" s="80"/>
      <c r="B170" s="43"/>
      <c r="C170" s="81"/>
      <c r="D170" s="81"/>
      <c r="E170" s="81"/>
      <c r="F170" s="81"/>
      <c r="G170" s="81"/>
      <c r="H170" s="81"/>
      <c r="I170" s="81"/>
      <c r="J170" s="81"/>
      <c r="K170" s="81"/>
    </row>
    <row r="171" spans="1:11" ht="15" customHeight="1">
      <c r="A171" s="80"/>
      <c r="B171" s="43"/>
      <c r="C171" s="81"/>
      <c r="D171" s="81"/>
      <c r="E171" s="81"/>
      <c r="F171" s="81"/>
      <c r="G171" s="81"/>
      <c r="H171" s="81"/>
      <c r="I171" s="81"/>
      <c r="J171" s="81"/>
      <c r="K171" s="81"/>
    </row>
    <row r="172" spans="1:11" ht="15" customHeight="1">
      <c r="A172" s="80"/>
      <c r="B172" s="43"/>
      <c r="C172" s="81"/>
      <c r="D172" s="81"/>
      <c r="E172" s="81"/>
      <c r="F172" s="81"/>
      <c r="G172" s="81"/>
      <c r="H172" s="81"/>
      <c r="I172" s="81"/>
      <c r="J172" s="81"/>
      <c r="K172" s="81"/>
    </row>
    <row r="173" spans="1:11" ht="15" customHeight="1">
      <c r="A173" s="80"/>
      <c r="B173" s="43"/>
      <c r="C173" s="81"/>
      <c r="D173" s="81"/>
      <c r="E173" s="81"/>
      <c r="F173" s="81"/>
      <c r="G173" s="81"/>
      <c r="H173" s="81"/>
      <c r="I173" s="81"/>
      <c r="J173" s="81"/>
      <c r="K173" s="81"/>
    </row>
    <row r="174" spans="1:11" ht="15" customHeight="1">
      <c r="A174" s="80"/>
      <c r="B174" s="43"/>
      <c r="C174" s="81"/>
      <c r="D174" s="81"/>
      <c r="E174" s="81"/>
      <c r="F174" s="81"/>
      <c r="G174" s="81"/>
      <c r="H174" s="81"/>
      <c r="I174" s="81"/>
      <c r="J174" s="81"/>
      <c r="K174" s="81"/>
    </row>
    <row r="175" spans="1:11" ht="15" customHeight="1">
      <c r="A175" s="80"/>
      <c r="B175" s="43"/>
      <c r="C175" s="81"/>
      <c r="D175" s="81"/>
      <c r="E175" s="81"/>
      <c r="F175" s="81"/>
      <c r="G175" s="81"/>
      <c r="H175" s="81"/>
      <c r="I175" s="81"/>
      <c r="J175" s="81"/>
      <c r="K175" s="81"/>
    </row>
    <row r="176" spans="1:11" ht="15" customHeight="1">
      <c r="A176" s="80"/>
      <c r="B176" s="43"/>
      <c r="C176" s="81"/>
      <c r="D176" s="81"/>
      <c r="E176" s="81"/>
      <c r="F176" s="81"/>
      <c r="G176" s="81"/>
      <c r="H176" s="81"/>
      <c r="I176" s="81"/>
      <c r="J176" s="81"/>
      <c r="K176" s="81"/>
    </row>
    <row r="177" spans="1:11" ht="15" customHeight="1">
      <c r="A177" s="80"/>
      <c r="B177" s="43"/>
      <c r="C177" s="81"/>
      <c r="D177" s="81"/>
      <c r="E177" s="81"/>
      <c r="F177" s="81"/>
      <c r="G177" s="81"/>
      <c r="H177" s="81"/>
      <c r="I177" s="81"/>
      <c r="J177" s="81"/>
      <c r="K177" s="81"/>
    </row>
    <row r="178" spans="1:11" ht="15" customHeight="1">
      <c r="A178" s="80"/>
      <c r="B178" s="43"/>
      <c r="C178" s="81"/>
      <c r="D178" s="81"/>
      <c r="E178" s="81"/>
      <c r="F178" s="81"/>
      <c r="G178" s="81"/>
      <c r="H178" s="81"/>
      <c r="I178" s="81"/>
      <c r="J178" s="81"/>
      <c r="K178" s="81"/>
    </row>
    <row r="179" spans="1:11" ht="15" customHeight="1">
      <c r="A179" s="80"/>
      <c r="B179" s="43"/>
      <c r="C179" s="81"/>
      <c r="D179" s="81"/>
      <c r="E179" s="81"/>
      <c r="F179" s="81"/>
      <c r="G179" s="81"/>
      <c r="H179" s="81"/>
      <c r="I179" s="81"/>
      <c r="J179" s="81"/>
      <c r="K179" s="81"/>
    </row>
    <row r="180" spans="1:11" ht="15" customHeight="1">
      <c r="A180" s="80"/>
      <c r="B180" s="43"/>
      <c r="C180" s="81"/>
      <c r="D180" s="81"/>
      <c r="E180" s="81"/>
      <c r="F180" s="81"/>
      <c r="G180" s="81"/>
      <c r="H180" s="81"/>
      <c r="I180" s="81"/>
      <c r="J180" s="81"/>
      <c r="K180" s="81"/>
    </row>
    <row r="181" spans="1:11" ht="15" customHeight="1">
      <c r="A181" s="80"/>
      <c r="B181" s="43"/>
      <c r="C181" s="81"/>
      <c r="D181" s="81"/>
      <c r="E181" s="81"/>
      <c r="F181" s="81"/>
      <c r="G181" s="81"/>
      <c r="H181" s="81"/>
      <c r="I181" s="81"/>
      <c r="J181" s="81"/>
      <c r="K181" s="81"/>
    </row>
    <row r="182" spans="1:11" ht="15" customHeight="1">
      <c r="A182" s="80"/>
      <c r="B182" s="43"/>
      <c r="C182" s="81"/>
      <c r="D182" s="81"/>
      <c r="E182" s="81"/>
      <c r="F182" s="81"/>
      <c r="G182" s="81"/>
      <c r="H182" s="81"/>
      <c r="I182" s="81"/>
      <c r="J182" s="81"/>
      <c r="K182" s="81"/>
    </row>
    <row r="183" spans="1:11" ht="15" customHeight="1">
      <c r="A183" s="80"/>
      <c r="B183" s="43"/>
      <c r="C183" s="81"/>
      <c r="D183" s="81"/>
      <c r="E183" s="81"/>
      <c r="F183" s="81"/>
      <c r="G183" s="81"/>
      <c r="H183" s="81"/>
      <c r="I183" s="81"/>
      <c r="J183" s="81"/>
      <c r="K183" s="81"/>
    </row>
    <row r="184" spans="1:11" ht="15" customHeight="1">
      <c r="A184" s="80"/>
      <c r="B184" s="43"/>
      <c r="C184" s="81"/>
      <c r="D184" s="81"/>
      <c r="E184" s="81"/>
      <c r="F184" s="81"/>
      <c r="G184" s="81"/>
      <c r="H184" s="81"/>
      <c r="I184" s="81"/>
      <c r="J184" s="81"/>
      <c r="K184" s="81"/>
    </row>
    <row r="185" spans="1:11" ht="15" customHeight="1">
      <c r="A185" s="80"/>
      <c r="B185" s="43"/>
      <c r="C185" s="81"/>
      <c r="D185" s="81"/>
      <c r="E185" s="81"/>
      <c r="F185" s="81"/>
      <c r="G185" s="81"/>
      <c r="H185" s="81"/>
      <c r="I185" s="81"/>
      <c r="J185" s="81"/>
      <c r="K185" s="81"/>
    </row>
    <row r="186" spans="1:11" ht="15" customHeight="1">
      <c r="A186" s="80"/>
      <c r="B186" s="43"/>
      <c r="C186" s="81"/>
      <c r="D186" s="81"/>
      <c r="E186" s="81"/>
      <c r="F186" s="81"/>
      <c r="G186" s="81"/>
      <c r="H186" s="81"/>
      <c r="I186" s="81"/>
      <c r="J186" s="81"/>
      <c r="K186" s="81"/>
    </row>
    <row r="187" spans="1:11" ht="15" customHeight="1">
      <c r="A187" s="80"/>
      <c r="B187" s="43"/>
      <c r="C187" s="81"/>
      <c r="D187" s="81"/>
      <c r="E187" s="81"/>
      <c r="F187" s="81"/>
      <c r="G187" s="81"/>
      <c r="H187" s="81"/>
      <c r="I187" s="81"/>
      <c r="J187" s="81"/>
      <c r="K187" s="81"/>
    </row>
    <row r="188" spans="1:11" ht="15" customHeight="1">
      <c r="A188" s="80"/>
      <c r="B188" s="43"/>
      <c r="C188" s="81"/>
      <c r="D188" s="81"/>
      <c r="E188" s="81"/>
      <c r="F188" s="81"/>
      <c r="G188" s="81"/>
      <c r="H188" s="81"/>
      <c r="I188" s="81"/>
      <c r="J188" s="81"/>
      <c r="K188" s="81"/>
    </row>
    <row r="189" spans="1:11" ht="15" customHeight="1">
      <c r="A189" s="80"/>
      <c r="B189" s="43"/>
      <c r="C189" s="81"/>
      <c r="D189" s="81"/>
      <c r="E189" s="81"/>
      <c r="F189" s="81"/>
      <c r="G189" s="81"/>
      <c r="H189" s="81"/>
      <c r="I189" s="81"/>
      <c r="J189" s="81"/>
      <c r="K189" s="81"/>
    </row>
    <row r="190" spans="1:11" ht="15" customHeight="1">
      <c r="A190" s="80"/>
      <c r="B190" s="43"/>
      <c r="C190" s="81"/>
      <c r="D190" s="81"/>
      <c r="E190" s="81"/>
      <c r="F190" s="81"/>
      <c r="G190" s="81"/>
      <c r="H190" s="81"/>
      <c r="I190" s="81"/>
      <c r="J190" s="81"/>
      <c r="K190" s="81"/>
    </row>
    <row r="191" spans="1:11" ht="15" customHeight="1">
      <c r="A191" s="80"/>
      <c r="B191" s="43"/>
      <c r="C191" s="81"/>
      <c r="D191" s="81"/>
      <c r="E191" s="81"/>
      <c r="F191" s="81"/>
      <c r="G191" s="81"/>
      <c r="H191" s="81"/>
      <c r="I191" s="81"/>
      <c r="J191" s="81"/>
      <c r="K191" s="81"/>
    </row>
    <row r="192" spans="1:11" ht="15" customHeight="1">
      <c r="A192" s="80"/>
      <c r="B192" s="43"/>
      <c r="C192" s="81"/>
      <c r="D192" s="81"/>
      <c r="E192" s="81"/>
      <c r="F192" s="81"/>
      <c r="G192" s="81"/>
      <c r="H192" s="81"/>
      <c r="I192" s="81"/>
      <c r="J192" s="81"/>
      <c r="K192" s="81"/>
    </row>
    <row r="193" spans="1:11" ht="15" customHeight="1">
      <c r="A193" s="80"/>
      <c r="B193" s="43"/>
      <c r="C193" s="81"/>
      <c r="D193" s="81"/>
      <c r="E193" s="81"/>
      <c r="F193" s="81"/>
      <c r="G193" s="81"/>
      <c r="H193" s="81"/>
      <c r="I193" s="81"/>
      <c r="J193" s="81"/>
      <c r="K193" s="81"/>
    </row>
    <row r="194" spans="1:11" ht="15" customHeight="1">
      <c r="A194" s="80"/>
      <c r="B194" s="43"/>
      <c r="C194" s="81"/>
      <c r="D194" s="81"/>
      <c r="E194" s="81"/>
      <c r="F194" s="81"/>
      <c r="G194" s="81"/>
      <c r="H194" s="81"/>
      <c r="I194" s="81"/>
      <c r="J194" s="81"/>
      <c r="K194" s="81"/>
    </row>
    <row r="195" spans="1:11" ht="15" customHeight="1">
      <c r="A195" s="80"/>
      <c r="B195" s="43"/>
      <c r="C195" s="81"/>
      <c r="D195" s="81"/>
      <c r="E195" s="81"/>
      <c r="F195" s="81"/>
      <c r="G195" s="81"/>
      <c r="H195" s="81"/>
      <c r="I195" s="81"/>
      <c r="J195" s="81"/>
      <c r="K195" s="81"/>
    </row>
    <row r="196" spans="1:11" ht="15" customHeight="1">
      <c r="A196" s="80"/>
      <c r="B196" s="43"/>
      <c r="C196" s="81"/>
      <c r="D196" s="81"/>
      <c r="E196" s="81"/>
      <c r="F196" s="81"/>
      <c r="G196" s="81"/>
      <c r="H196" s="81"/>
      <c r="I196" s="81"/>
      <c r="J196" s="81"/>
      <c r="K196" s="81"/>
    </row>
    <row r="197" spans="1:11" ht="15" customHeight="1">
      <c r="A197" s="80"/>
      <c r="B197" s="43"/>
      <c r="C197" s="81"/>
      <c r="D197" s="81"/>
      <c r="E197" s="81"/>
      <c r="F197" s="81"/>
      <c r="G197" s="81"/>
      <c r="H197" s="81"/>
      <c r="I197" s="81"/>
      <c r="J197" s="81"/>
      <c r="K197" s="81"/>
    </row>
    <row r="198" spans="1:11" ht="15" customHeight="1">
      <c r="A198" s="80"/>
      <c r="B198" s="43"/>
      <c r="C198" s="81"/>
      <c r="D198" s="81"/>
      <c r="E198" s="81"/>
      <c r="F198" s="81"/>
      <c r="G198" s="81"/>
      <c r="H198" s="81"/>
      <c r="I198" s="81"/>
      <c r="J198" s="81"/>
      <c r="K198" s="81"/>
    </row>
    <row r="199" spans="1:11" ht="15" customHeight="1">
      <c r="A199" s="80"/>
      <c r="B199" s="43"/>
      <c r="C199" s="81"/>
      <c r="D199" s="81"/>
      <c r="E199" s="81"/>
      <c r="F199" s="81"/>
      <c r="G199" s="81"/>
      <c r="H199" s="81"/>
      <c r="I199" s="81"/>
      <c r="J199" s="81"/>
      <c r="K199" s="81"/>
    </row>
    <row r="200" spans="1:11" ht="15" customHeight="1">
      <c r="A200" s="80"/>
      <c r="B200" s="43"/>
      <c r="C200" s="81"/>
      <c r="D200" s="81"/>
      <c r="E200" s="81"/>
      <c r="F200" s="81"/>
      <c r="G200" s="81"/>
      <c r="H200" s="81"/>
      <c r="I200" s="81"/>
      <c r="J200" s="81"/>
      <c r="K200" s="81"/>
    </row>
    <row r="201" spans="1:11" ht="15" customHeight="1">
      <c r="A201" s="80"/>
      <c r="B201" s="43"/>
      <c r="C201" s="81"/>
      <c r="D201" s="81"/>
      <c r="E201" s="81"/>
      <c r="F201" s="81"/>
      <c r="G201" s="81"/>
      <c r="H201" s="81"/>
      <c r="I201" s="81"/>
      <c r="J201" s="81"/>
      <c r="K201" s="81"/>
    </row>
    <row r="202" spans="1:11" ht="15" customHeight="1">
      <c r="A202" s="80"/>
      <c r="B202" s="43"/>
      <c r="C202" s="81"/>
      <c r="D202" s="81"/>
      <c r="E202" s="81"/>
      <c r="F202" s="81"/>
      <c r="G202" s="81"/>
      <c r="H202" s="81"/>
      <c r="I202" s="81"/>
      <c r="J202" s="81"/>
      <c r="K202" s="81"/>
    </row>
    <row r="203" spans="1:11" ht="15" customHeight="1">
      <c r="A203" s="80"/>
      <c r="B203" s="43"/>
      <c r="C203" s="81"/>
      <c r="D203" s="81"/>
      <c r="E203" s="81"/>
      <c r="F203" s="81"/>
      <c r="G203" s="81"/>
      <c r="H203" s="81"/>
      <c r="I203" s="81"/>
      <c r="J203" s="81"/>
      <c r="K203" s="81"/>
    </row>
    <row r="204" spans="1:11" ht="15" customHeight="1">
      <c r="A204" s="80"/>
      <c r="B204" s="43"/>
      <c r="C204" s="81"/>
      <c r="D204" s="81"/>
      <c r="E204" s="81"/>
      <c r="F204" s="81"/>
      <c r="G204" s="81"/>
      <c r="H204" s="81"/>
      <c r="I204" s="81"/>
      <c r="J204" s="81"/>
      <c r="K204" s="81"/>
    </row>
    <row r="205" spans="1:11" ht="15" customHeight="1">
      <c r="A205" s="80"/>
      <c r="B205" s="43"/>
      <c r="C205" s="81"/>
      <c r="D205" s="81"/>
      <c r="E205" s="81"/>
      <c r="F205" s="81"/>
      <c r="G205" s="81"/>
      <c r="H205" s="81"/>
      <c r="I205" s="81"/>
      <c r="J205" s="81"/>
      <c r="K205" s="81"/>
    </row>
    <row r="206" spans="1:11" ht="15" customHeight="1">
      <c r="A206" s="80"/>
      <c r="B206" s="43"/>
      <c r="C206" s="81"/>
      <c r="D206" s="81"/>
      <c r="E206" s="81"/>
      <c r="F206" s="81"/>
      <c r="G206" s="81"/>
      <c r="H206" s="81"/>
      <c r="I206" s="81"/>
      <c r="J206" s="81"/>
      <c r="K206" s="81"/>
    </row>
    <row r="207" spans="1:11" ht="15" customHeight="1">
      <c r="A207" s="80"/>
      <c r="B207" s="43"/>
      <c r="C207" s="81"/>
      <c r="D207" s="81"/>
      <c r="E207" s="81"/>
      <c r="F207" s="81"/>
      <c r="G207" s="81"/>
      <c r="H207" s="81"/>
      <c r="I207" s="81"/>
      <c r="J207" s="81"/>
      <c r="K207" s="81"/>
    </row>
    <row r="208" spans="1:11" ht="15" customHeight="1">
      <c r="A208" s="80"/>
      <c r="B208" s="43"/>
      <c r="C208" s="81"/>
      <c r="D208" s="81"/>
      <c r="E208" s="81"/>
      <c r="F208" s="81"/>
      <c r="G208" s="81"/>
      <c r="H208" s="81"/>
      <c r="I208" s="81"/>
      <c r="J208" s="81"/>
      <c r="K208" s="81"/>
    </row>
    <row r="209" spans="1:11" ht="15" customHeight="1">
      <c r="A209" s="80"/>
      <c r="B209" s="43"/>
      <c r="C209" s="81"/>
      <c r="D209" s="81"/>
      <c r="E209" s="81"/>
      <c r="F209" s="81"/>
      <c r="G209" s="81"/>
      <c r="H209" s="81"/>
      <c r="I209" s="81"/>
      <c r="J209" s="81"/>
      <c r="K209" s="81"/>
    </row>
    <row r="210" spans="1:11" ht="15" customHeight="1">
      <c r="A210" s="80"/>
      <c r="B210" s="43"/>
      <c r="C210" s="81"/>
      <c r="D210" s="81"/>
      <c r="E210" s="81"/>
      <c r="F210" s="81"/>
      <c r="G210" s="81"/>
      <c r="H210" s="81"/>
      <c r="I210" s="81"/>
      <c r="J210" s="81"/>
      <c r="K210" s="81"/>
    </row>
    <row r="211" spans="1:11" ht="15" customHeight="1">
      <c r="A211" s="80"/>
      <c r="B211" s="43"/>
      <c r="C211" s="81"/>
      <c r="D211" s="81"/>
      <c r="E211" s="81"/>
      <c r="F211" s="81"/>
      <c r="G211" s="81"/>
      <c r="H211" s="81"/>
      <c r="I211" s="81"/>
      <c r="J211" s="81"/>
      <c r="K211" s="81"/>
    </row>
    <row r="212" spans="1:11" ht="15" customHeight="1">
      <c r="A212" s="80"/>
      <c r="B212" s="43"/>
      <c r="C212" s="81"/>
      <c r="D212" s="81"/>
      <c r="E212" s="81"/>
      <c r="F212" s="81"/>
      <c r="G212" s="81"/>
      <c r="H212" s="81"/>
      <c r="I212" s="81"/>
      <c r="J212" s="81"/>
      <c r="K212" s="81"/>
    </row>
    <row r="213" spans="1:11" ht="15" customHeight="1">
      <c r="A213" s="80"/>
      <c r="B213" s="43"/>
      <c r="C213" s="81"/>
      <c r="D213" s="81"/>
      <c r="E213" s="81"/>
      <c r="F213" s="81"/>
      <c r="G213" s="81"/>
      <c r="H213" s="81"/>
      <c r="I213" s="81"/>
      <c r="J213" s="81"/>
      <c r="K213" s="81"/>
    </row>
    <row r="214" spans="1:11" ht="15" customHeight="1">
      <c r="A214" s="80"/>
      <c r="B214" s="43"/>
      <c r="C214" s="81"/>
      <c r="D214" s="81"/>
      <c r="E214" s="81"/>
      <c r="F214" s="81"/>
      <c r="G214" s="81"/>
      <c r="H214" s="81"/>
      <c r="I214" s="81"/>
      <c r="J214" s="81"/>
      <c r="K214" s="81"/>
    </row>
    <row r="215" spans="1:11" ht="15" customHeight="1">
      <c r="A215" s="80"/>
      <c r="B215" s="43"/>
      <c r="C215" s="81"/>
      <c r="D215" s="81"/>
      <c r="E215" s="81"/>
      <c r="F215" s="81"/>
      <c r="G215" s="81"/>
      <c r="H215" s="81"/>
      <c r="I215" s="81"/>
      <c r="J215" s="81"/>
      <c r="K215" s="81"/>
    </row>
    <row r="216" spans="1:11" ht="15" customHeight="1">
      <c r="A216" s="80"/>
      <c r="B216" s="43"/>
      <c r="C216" s="81"/>
      <c r="D216" s="81"/>
      <c r="E216" s="81"/>
      <c r="F216" s="81"/>
      <c r="G216" s="81"/>
      <c r="H216" s="81"/>
      <c r="I216" s="81"/>
      <c r="J216" s="81"/>
      <c r="K216" s="81"/>
    </row>
    <row r="217" spans="1:11" ht="15" customHeight="1">
      <c r="A217" s="80"/>
      <c r="B217" s="43"/>
      <c r="C217" s="81"/>
      <c r="D217" s="81"/>
      <c r="E217" s="81"/>
      <c r="F217" s="81"/>
      <c r="G217" s="81"/>
      <c r="H217" s="81"/>
      <c r="I217" s="81"/>
      <c r="J217" s="81"/>
      <c r="K217" s="81"/>
    </row>
    <row r="218" spans="1:11" ht="15" customHeight="1">
      <c r="A218" s="80"/>
      <c r="B218" s="43"/>
      <c r="C218" s="81"/>
      <c r="D218" s="81"/>
      <c r="E218" s="81"/>
      <c r="F218" s="81"/>
      <c r="G218" s="81"/>
      <c r="H218" s="81"/>
      <c r="I218" s="81"/>
      <c r="J218" s="81"/>
      <c r="K218" s="81"/>
    </row>
    <row r="219" spans="1:11" ht="15" customHeight="1">
      <c r="A219" s="80"/>
      <c r="B219" s="43"/>
      <c r="C219" s="81"/>
      <c r="D219" s="81"/>
      <c r="E219" s="81"/>
      <c r="F219" s="81"/>
      <c r="G219" s="81"/>
      <c r="H219" s="81"/>
      <c r="I219" s="81"/>
      <c r="J219" s="81"/>
      <c r="K219" s="81"/>
    </row>
    <row r="220" spans="1:11" ht="15" customHeight="1">
      <c r="A220" s="80"/>
      <c r="B220" s="43"/>
      <c r="C220" s="81"/>
      <c r="D220" s="81"/>
      <c r="E220" s="81"/>
      <c r="F220" s="81"/>
      <c r="G220" s="81"/>
      <c r="H220" s="81"/>
      <c r="I220" s="81"/>
      <c r="J220" s="81"/>
      <c r="K220" s="81"/>
    </row>
    <row r="221" spans="1:11" ht="15" customHeight="1">
      <c r="A221" s="80"/>
      <c r="B221" s="43"/>
      <c r="C221" s="81"/>
      <c r="D221" s="81"/>
      <c r="E221" s="81"/>
      <c r="F221" s="81"/>
      <c r="G221" s="81"/>
      <c r="H221" s="81"/>
      <c r="I221" s="81"/>
      <c r="J221" s="81"/>
      <c r="K221" s="81"/>
    </row>
    <row r="222" spans="1:11" ht="15" customHeight="1">
      <c r="A222" s="80"/>
      <c r="B222" s="43"/>
      <c r="C222" s="81"/>
      <c r="D222" s="81"/>
      <c r="E222" s="81"/>
      <c r="F222" s="81"/>
      <c r="G222" s="81"/>
      <c r="H222" s="81"/>
      <c r="I222" s="81"/>
      <c r="J222" s="81"/>
      <c r="K222" s="81"/>
    </row>
    <row r="223" spans="1:11" ht="15" customHeight="1">
      <c r="A223" s="80"/>
      <c r="B223" s="43"/>
      <c r="C223" s="81"/>
      <c r="D223" s="81"/>
      <c r="E223" s="81"/>
      <c r="F223" s="81"/>
      <c r="G223" s="81"/>
      <c r="H223" s="81"/>
      <c r="I223" s="81"/>
      <c r="J223" s="81"/>
      <c r="K223" s="81"/>
    </row>
    <row r="224" spans="1:11" ht="15" customHeight="1">
      <c r="A224" s="80"/>
      <c r="B224" s="43"/>
      <c r="C224" s="81"/>
      <c r="D224" s="81"/>
      <c r="E224" s="81"/>
      <c r="F224" s="81"/>
      <c r="G224" s="81"/>
      <c r="H224" s="81"/>
      <c r="I224" s="81"/>
      <c r="J224" s="81"/>
      <c r="K224" s="81"/>
    </row>
    <row r="225" spans="1:11" ht="15" customHeight="1">
      <c r="A225" s="80"/>
      <c r="B225" s="43"/>
      <c r="C225" s="81"/>
      <c r="D225" s="81"/>
      <c r="E225" s="81"/>
      <c r="F225" s="81"/>
      <c r="G225" s="81"/>
      <c r="H225" s="81"/>
      <c r="I225" s="81"/>
      <c r="J225" s="81"/>
      <c r="K225" s="81"/>
    </row>
    <row r="226" spans="1:11" ht="15" customHeight="1">
      <c r="A226" s="80"/>
      <c r="B226" s="43"/>
      <c r="C226" s="81"/>
      <c r="D226" s="81"/>
      <c r="E226" s="81"/>
      <c r="F226" s="81"/>
      <c r="G226" s="81"/>
      <c r="H226" s="81"/>
      <c r="I226" s="81"/>
      <c r="J226" s="81"/>
      <c r="K226" s="81"/>
    </row>
    <row r="227" spans="1:11" ht="15" customHeight="1">
      <c r="A227" s="80"/>
      <c r="B227" s="43"/>
      <c r="C227" s="81"/>
      <c r="D227" s="81"/>
      <c r="E227" s="81"/>
      <c r="F227" s="81"/>
      <c r="G227" s="81"/>
      <c r="H227" s="81"/>
      <c r="I227" s="81"/>
      <c r="J227" s="81"/>
      <c r="K227" s="81"/>
    </row>
    <row r="228" spans="1:11" ht="15" customHeight="1">
      <c r="A228" s="80"/>
      <c r="B228" s="43"/>
      <c r="C228" s="81"/>
      <c r="D228" s="81"/>
      <c r="E228" s="81"/>
      <c r="F228" s="81"/>
      <c r="G228" s="81"/>
      <c r="H228" s="81"/>
      <c r="I228" s="81"/>
      <c r="J228" s="81"/>
      <c r="K228" s="81"/>
    </row>
    <row r="229" spans="1:11" ht="15" customHeight="1">
      <c r="A229" s="80"/>
      <c r="B229" s="43"/>
      <c r="C229" s="81"/>
      <c r="D229" s="81"/>
      <c r="E229" s="81"/>
      <c r="F229" s="81"/>
      <c r="G229" s="81"/>
      <c r="H229" s="81"/>
      <c r="I229" s="81"/>
      <c r="J229" s="81"/>
      <c r="K229" s="81"/>
    </row>
    <row r="230" spans="1:11" ht="15" customHeight="1">
      <c r="A230" s="80"/>
      <c r="B230" s="43"/>
      <c r="C230" s="81"/>
      <c r="D230" s="81"/>
      <c r="E230" s="81"/>
      <c r="F230" s="81"/>
      <c r="G230" s="81"/>
      <c r="H230" s="81"/>
      <c r="I230" s="81"/>
      <c r="J230" s="81"/>
      <c r="K230" s="81"/>
    </row>
    <row r="231" spans="1:11" ht="15" customHeight="1">
      <c r="A231" s="80"/>
      <c r="B231" s="43"/>
      <c r="C231" s="81"/>
      <c r="D231" s="81"/>
      <c r="E231" s="81"/>
      <c r="F231" s="81"/>
      <c r="G231" s="81"/>
      <c r="H231" s="81"/>
      <c r="I231" s="81"/>
      <c r="J231" s="81"/>
      <c r="K231" s="81"/>
    </row>
    <row r="232" spans="1:11" ht="15" customHeight="1">
      <c r="A232" s="80"/>
      <c r="B232" s="43"/>
      <c r="C232" s="81"/>
      <c r="D232" s="81"/>
      <c r="E232" s="81"/>
      <c r="F232" s="81"/>
      <c r="G232" s="81"/>
      <c r="H232" s="81"/>
      <c r="I232" s="81"/>
      <c r="J232" s="81"/>
      <c r="K232" s="81"/>
    </row>
    <row r="233" spans="1:11" ht="15" customHeight="1">
      <c r="A233" s="80"/>
      <c r="B233" s="43"/>
      <c r="C233" s="81"/>
      <c r="D233" s="81"/>
      <c r="E233" s="81"/>
      <c r="F233" s="81"/>
      <c r="G233" s="81"/>
      <c r="H233" s="81"/>
      <c r="I233" s="81"/>
      <c r="J233" s="81"/>
      <c r="K233" s="81"/>
    </row>
    <row r="234" spans="1:11" ht="15" customHeight="1">
      <c r="A234" s="80"/>
      <c r="B234" s="43"/>
      <c r="C234" s="81"/>
      <c r="D234" s="81"/>
      <c r="E234" s="81"/>
      <c r="F234" s="81"/>
      <c r="G234" s="81"/>
      <c r="H234" s="81"/>
      <c r="I234" s="81"/>
      <c r="J234" s="81"/>
      <c r="K234" s="81"/>
    </row>
    <row r="235" spans="1:11" ht="15" customHeight="1">
      <c r="A235" s="80"/>
      <c r="B235" s="43"/>
      <c r="C235" s="81"/>
      <c r="D235" s="81"/>
      <c r="E235" s="81"/>
      <c r="F235" s="81"/>
      <c r="G235" s="81"/>
      <c r="H235" s="81"/>
      <c r="I235" s="81"/>
      <c r="J235" s="81"/>
      <c r="K235" s="81"/>
    </row>
    <row r="236" spans="1:11" ht="15" customHeight="1">
      <c r="A236" s="80"/>
      <c r="B236" s="43"/>
      <c r="C236" s="81"/>
      <c r="D236" s="81"/>
      <c r="E236" s="81"/>
      <c r="F236" s="81"/>
      <c r="G236" s="81"/>
      <c r="H236" s="81"/>
      <c r="I236" s="81"/>
      <c r="J236" s="81"/>
      <c r="K236" s="81"/>
    </row>
    <row r="237" spans="1:11" ht="15" customHeight="1">
      <c r="A237" s="80"/>
      <c r="B237" s="43"/>
      <c r="C237" s="81"/>
      <c r="D237" s="81"/>
      <c r="E237" s="81"/>
      <c r="F237" s="81"/>
      <c r="G237" s="81"/>
      <c r="H237" s="81"/>
      <c r="I237" s="81"/>
      <c r="J237" s="81"/>
      <c r="K237" s="81"/>
    </row>
    <row r="238" spans="1:11" ht="15" customHeight="1">
      <c r="A238" s="80"/>
      <c r="B238" s="43"/>
      <c r="C238" s="81"/>
      <c r="D238" s="81"/>
      <c r="E238" s="81"/>
      <c r="F238" s="81"/>
      <c r="G238" s="81"/>
      <c r="H238" s="81"/>
      <c r="I238" s="81"/>
      <c r="J238" s="81"/>
      <c r="K238" s="81"/>
    </row>
    <row r="239" spans="1:11" ht="15" customHeight="1">
      <c r="A239" s="80"/>
      <c r="B239" s="43"/>
      <c r="C239" s="81"/>
      <c r="D239" s="81"/>
      <c r="E239" s="81"/>
      <c r="F239" s="81"/>
      <c r="G239" s="81"/>
      <c r="H239" s="81"/>
      <c r="I239" s="81"/>
      <c r="J239" s="81"/>
      <c r="K239" s="81"/>
    </row>
    <row r="240" spans="1:11" ht="15" customHeight="1">
      <c r="A240" s="80"/>
      <c r="B240" s="43"/>
      <c r="C240" s="81"/>
      <c r="D240" s="81"/>
      <c r="E240" s="81"/>
      <c r="F240" s="81"/>
      <c r="G240" s="81"/>
      <c r="H240" s="81"/>
      <c r="I240" s="81"/>
      <c r="J240" s="81"/>
      <c r="K240" s="81"/>
    </row>
    <row r="241" spans="1:11" ht="15" customHeight="1">
      <c r="A241" s="80"/>
      <c r="B241" s="43"/>
      <c r="C241" s="81"/>
      <c r="D241" s="81"/>
      <c r="E241" s="81"/>
      <c r="F241" s="81"/>
      <c r="G241" s="81"/>
      <c r="H241" s="81"/>
      <c r="I241" s="81"/>
      <c r="J241" s="81"/>
      <c r="K241" s="81"/>
    </row>
    <row r="242" spans="1:11" ht="15" customHeight="1">
      <c r="A242" s="80"/>
      <c r="B242" s="43"/>
      <c r="C242" s="81"/>
      <c r="D242" s="81"/>
      <c r="E242" s="81"/>
      <c r="F242" s="81"/>
      <c r="G242" s="81"/>
      <c r="H242" s="81"/>
      <c r="I242" s="81"/>
      <c r="J242" s="81"/>
      <c r="K242" s="81"/>
    </row>
    <row r="243" spans="1:11" ht="15" customHeight="1">
      <c r="A243" s="80"/>
      <c r="B243" s="43"/>
      <c r="C243" s="81"/>
      <c r="D243" s="81"/>
      <c r="E243" s="81"/>
      <c r="F243" s="81"/>
      <c r="G243" s="81"/>
      <c r="H243" s="81"/>
      <c r="I243" s="81"/>
      <c r="J243" s="81"/>
      <c r="K243" s="81"/>
    </row>
    <row r="244" spans="1:11" ht="15" customHeight="1">
      <c r="A244" s="80"/>
      <c r="B244" s="43"/>
      <c r="C244" s="81"/>
      <c r="D244" s="81"/>
      <c r="E244" s="81"/>
      <c r="F244" s="81"/>
      <c r="G244" s="81"/>
      <c r="H244" s="81"/>
      <c r="I244" s="81"/>
      <c r="J244" s="81"/>
      <c r="K244" s="81"/>
    </row>
    <row r="245" spans="1:11" ht="15" customHeight="1">
      <c r="A245" s="80"/>
      <c r="B245" s="43"/>
      <c r="C245" s="81"/>
      <c r="D245" s="81"/>
      <c r="E245" s="81"/>
      <c r="F245" s="81"/>
      <c r="G245" s="81"/>
      <c r="H245" s="81"/>
      <c r="I245" s="81"/>
      <c r="J245" s="81"/>
      <c r="K245" s="81"/>
    </row>
  </sheetData>
  <sheetProtection password="C782" sheet="1" objects="1" scenarios="1"/>
  <mergeCells count="2">
    <mergeCell ref="E12:G12"/>
    <mergeCell ref="H12:J12"/>
  </mergeCells>
  <conditionalFormatting sqref="E16:J245">
    <cfRule type="expression" priority="1" dxfId="2" stopIfTrue="1">
      <formula>AND($A16&gt;=$D$5+$D$4,ISNUMBER($A16))</formula>
    </cfRule>
    <cfRule type="expression" priority="2" dxfId="0" stopIfTrue="1">
      <formula>ISNUMBER($A16)</formula>
    </cfRule>
  </conditionalFormatting>
  <printOptions horizontalCentered="1"/>
  <pageMargins left="0.75" right="0.75" top="0.68" bottom="0.43" header="0.5" footer="0.27"/>
  <pageSetup horizontalDpi="600" verticalDpi="600" orientation="landscape"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AGOWING</dc:creator>
  <cp:keywords/>
  <dc:description/>
  <cp:lastModifiedBy>Connie Greening</cp:lastModifiedBy>
  <cp:lastPrinted>2009-04-22T16:52:45Z</cp:lastPrinted>
  <dcterms:created xsi:type="dcterms:W3CDTF">2001-12-07T21:36:42Z</dcterms:created>
  <dcterms:modified xsi:type="dcterms:W3CDTF">2010-09-08T21:57:21Z</dcterms:modified>
  <cp:category/>
  <cp:version/>
  <cp:contentType/>
  <cp:contentStatus/>
</cp:coreProperties>
</file>