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15" windowWidth="11115" windowHeight="5640" tabRatio="759" activeTab="2"/>
  </bookViews>
  <sheets>
    <sheet name="Summary" sheetId="1" r:id="rId1"/>
    <sheet name="Ent_Prop" sheetId="2" r:id="rId2"/>
    <sheet name="ICHmw2" sheetId="3" r:id="rId3"/>
    <sheet name="ICHwk1" sheetId="4" r:id="rId4"/>
    <sheet name="ICHvk1" sheetId="5" r:id="rId5"/>
    <sheet name="ESSFvc" sheetId="6" r:id="rId6"/>
    <sheet name="ESSFwc2" sheetId="7" r:id="rId7"/>
    <sheet name="ESSFwc4" sheetId="8" r:id="rId8"/>
    <sheet name="ESSFwcp" sheetId="9" r:id="rId9"/>
  </sheets>
  <definedNames>
    <definedName name="_xlnm.Print_Titles" localSheetId="2">'ICHmw2'!$6:$7</definedName>
  </definedNames>
  <calcPr fullCalcOnLoad="1"/>
</workbook>
</file>

<file path=xl/comments1.xml><?xml version="1.0" encoding="utf-8"?>
<comments xmlns="http://schemas.openxmlformats.org/spreadsheetml/2006/main">
  <authors>
    <author>Colleen Jones</author>
  </authors>
  <commentList>
    <comment ref="B5" authorId="0">
      <text>
        <r>
          <rPr>
            <b/>
            <sz val="8"/>
            <rFont val="Tahoma"/>
            <family val="0"/>
          </rPr>
          <t>Colleen Jones:</t>
        </r>
        <r>
          <rPr>
            <sz val="8"/>
            <rFont val="Tahoma"/>
            <family val="0"/>
          </rPr>
          <t xml:space="preserve">
Kevin tallied 1,206,013 polygons in the Rev. PEM</t>
        </r>
      </text>
    </comment>
  </commentList>
</comments>
</file>

<file path=xl/sharedStrings.xml><?xml version="1.0" encoding="utf-8"?>
<sst xmlns="http://schemas.openxmlformats.org/spreadsheetml/2006/main" count="6266" uniqueCount="441">
  <si>
    <t>% of this BEC in PEM</t>
  </si>
  <si>
    <t>% of PEM</t>
  </si>
  <si>
    <t>Map Area %</t>
  </si>
  <si>
    <t>% of Map Area</t>
  </si>
  <si>
    <t>% of Map Polygons</t>
  </si>
  <si>
    <t>% of Sample Polygons</t>
  </si>
  <si>
    <t>Sample Polygon Frequency</t>
  </si>
  <si>
    <t>Sample Polygon Area</t>
  </si>
  <si>
    <t>Map Polygon Frequency</t>
  </si>
  <si>
    <t>Map Polygon Area</t>
  </si>
  <si>
    <t>Leading Site Series</t>
  </si>
  <si>
    <t>Map Area (ha)</t>
  </si>
  <si>
    <t>Sample Plots (n)</t>
  </si>
  <si>
    <t>Sample Plot %</t>
  </si>
  <si>
    <t xml:space="preserve">       ICHmw2 Percent Overlap for Map Area         </t>
  </si>
  <si>
    <t xml:space="preserve">       ESSFvc Percent Overlap for Map Area               </t>
  </si>
  <si>
    <t>Prop Accept.</t>
  </si>
  <si>
    <t>Reliability Table: WE_Rel</t>
  </si>
  <si>
    <t>Database Name: WE_Input</t>
  </si>
  <si>
    <t>PEM</t>
  </si>
  <si>
    <t>Ground</t>
  </si>
  <si>
    <t>Score</t>
  </si>
  <si>
    <t>Proportion</t>
  </si>
  <si>
    <t>FC Tag</t>
  </si>
  <si>
    <t>PEM_TAG</t>
  </si>
  <si>
    <t>PEM_Area</t>
  </si>
  <si>
    <t>BEC Label</t>
  </si>
  <si>
    <t>Ground Label</t>
  </si>
  <si>
    <t>Predicted SS</t>
  </si>
  <si>
    <t>Correct</t>
  </si>
  <si>
    <t>Acceptable</t>
  </si>
  <si>
    <t>ICHmw2</t>
  </si>
  <si>
    <t>RI</t>
  </si>
  <si>
    <t>RO(02)</t>
  </si>
  <si>
    <t>02</t>
  </si>
  <si>
    <t>RO</t>
  </si>
  <si>
    <t>01</t>
  </si>
  <si>
    <t>CLG - 04</t>
  </si>
  <si>
    <t>UR</t>
  </si>
  <si>
    <t>CLG - 08</t>
  </si>
  <si>
    <t>01(03)</t>
  </si>
  <si>
    <t>CLG - 04(08)</t>
  </si>
  <si>
    <t>CLG - 04/08</t>
  </si>
  <si>
    <t>CLG - 08/04</t>
  </si>
  <si>
    <t>CLG - 03/04</t>
  </si>
  <si>
    <t>03</t>
  </si>
  <si>
    <t>RO/02</t>
  </si>
  <si>
    <t>CLG - 03(02)</t>
  </si>
  <si>
    <t>UR/US</t>
  </si>
  <si>
    <t>RT</t>
  </si>
  <si>
    <t>CLG - RO</t>
  </si>
  <si>
    <t>CLG - 02(03)</t>
  </si>
  <si>
    <t>CLG - 03</t>
  </si>
  <si>
    <t>02/03</t>
  </si>
  <si>
    <t>Road/house</t>
  </si>
  <si>
    <t>Clearing - 06</t>
  </si>
  <si>
    <t>Clearing - 08</t>
  </si>
  <si>
    <t>Road(06)</t>
  </si>
  <si>
    <t>Road(08)</t>
  </si>
  <si>
    <t>04</t>
  </si>
  <si>
    <t>Road</t>
  </si>
  <si>
    <t>Riparian Willow</t>
  </si>
  <si>
    <t>IS</t>
  </si>
  <si>
    <t>06</t>
  </si>
  <si>
    <t>04/06</t>
  </si>
  <si>
    <t>powerline - 03</t>
  </si>
  <si>
    <t>01/04</t>
  </si>
  <si>
    <t>CLG - US</t>
  </si>
  <si>
    <t>05</t>
  </si>
  <si>
    <t>01YC</t>
  </si>
  <si>
    <t>WS</t>
  </si>
  <si>
    <t>10/WS</t>
  </si>
  <si>
    <t>US</t>
  </si>
  <si>
    <t>01(04)</t>
  </si>
  <si>
    <t>house</t>
  </si>
  <si>
    <t>03(01)</t>
  </si>
  <si>
    <t>04/07</t>
  </si>
  <si>
    <t>07</t>
  </si>
  <si>
    <t>01/03</t>
  </si>
  <si>
    <t>07* important</t>
  </si>
  <si>
    <t>06(01)</t>
  </si>
  <si>
    <t>06(03)</t>
  </si>
  <si>
    <t>WG</t>
  </si>
  <si>
    <t>LA</t>
  </si>
  <si>
    <t>02 cliff</t>
  </si>
  <si>
    <t>03 FgT</t>
  </si>
  <si>
    <t>07(01)</t>
  </si>
  <si>
    <t>03/07</t>
  </si>
  <si>
    <t>04(07)</t>
  </si>
  <si>
    <t>10</t>
  </si>
  <si>
    <t>OW/WG</t>
  </si>
  <si>
    <t>03/02</t>
  </si>
  <si>
    <t>bog - WG</t>
  </si>
  <si>
    <t>06(04/07)</t>
  </si>
  <si>
    <t>01(07)</t>
  </si>
  <si>
    <t>06/07</t>
  </si>
  <si>
    <t>04/06/07</t>
  </si>
  <si>
    <t>03/01</t>
  </si>
  <si>
    <t>quarry</t>
  </si>
  <si>
    <t>10 hardhack skunk</t>
  </si>
  <si>
    <t>10/WG</t>
  </si>
  <si>
    <t>10 skunk, spirea</t>
  </si>
  <si>
    <t>01/07</t>
  </si>
  <si>
    <t>OW</t>
  </si>
  <si>
    <t>01/04/06</t>
  </si>
  <si>
    <t>OW beaver dams</t>
  </si>
  <si>
    <t>sum:</t>
  </si>
  <si>
    <t xml:space="preserve">n = </t>
  </si>
  <si>
    <t>%</t>
  </si>
  <si>
    <t xml:space="preserve">ICHmw2 - Landscape Unit: WE (R 7 &amp; 8) </t>
  </si>
  <si>
    <t>Number of Polygons:</t>
  </si>
  <si>
    <t>% of tied labels:</t>
  </si>
  <si>
    <t>% or pure labels:</t>
  </si>
  <si>
    <t>Basic Statistics for the Revelstoke PEM:</t>
  </si>
  <si>
    <t>Minimum polygon size:</t>
  </si>
  <si>
    <t>Maximum polygon size:</t>
  </si>
  <si>
    <t>% of project area sampled:</t>
  </si>
  <si>
    <t>Level of field sampling:</t>
  </si>
  <si>
    <t xml:space="preserve">Correct </t>
  </si>
  <si>
    <t xml:space="preserve">Prop Correct </t>
  </si>
  <si>
    <t>Prop Acceptable</t>
  </si>
  <si>
    <t>by Area</t>
  </si>
  <si>
    <t>02/RO</t>
  </si>
  <si>
    <t>04(06)</t>
  </si>
  <si>
    <t>Island</t>
  </si>
  <si>
    <t xml:space="preserve">ICHmw2 Independent Dataset - Landscape Unit: WE (R 7 &amp; 8) </t>
  </si>
  <si>
    <t>Reliability Table: R20_Rel</t>
  </si>
  <si>
    <t>Database Name: R20_Input</t>
  </si>
  <si>
    <t>07/08</t>
  </si>
  <si>
    <t>04(01)</t>
  </si>
  <si>
    <t>island willow</t>
  </si>
  <si>
    <t>road</t>
  </si>
  <si>
    <t>RZ</t>
  </si>
  <si>
    <t>09</t>
  </si>
  <si>
    <t>07/09</t>
  </si>
  <si>
    <t>09(07)</t>
  </si>
  <si>
    <t>03 (parking lot)</t>
  </si>
  <si>
    <t>08</t>
  </si>
  <si>
    <t>ICHmw2 - Landscape Unit: 20</t>
  </si>
  <si>
    <t>Reliability Table: R20a_Rel</t>
  </si>
  <si>
    <t>Database Name: R20a_Input</t>
  </si>
  <si>
    <t>floodplain</t>
  </si>
  <si>
    <t>04/08</t>
  </si>
  <si>
    <t>10/US</t>
  </si>
  <si>
    <t>CLG - 06</t>
  </si>
  <si>
    <t>CLG - 03/06</t>
  </si>
  <si>
    <t>09/10</t>
  </si>
  <si>
    <t>Williams Lake</t>
  </si>
  <si>
    <t>US/02</t>
  </si>
  <si>
    <t>campground</t>
  </si>
  <si>
    <t>Field - 07</t>
  </si>
  <si>
    <t>04/01</t>
  </si>
  <si>
    <t>03(embankment)</t>
  </si>
  <si>
    <t>02/Slide</t>
  </si>
  <si>
    <t>02/04</t>
  </si>
  <si>
    <t>02/slide</t>
  </si>
  <si>
    <t>01/02/US</t>
  </si>
  <si>
    <t>RO road cut</t>
  </si>
  <si>
    <t>02/07/08</t>
  </si>
  <si>
    <t>gravel pit</t>
  </si>
  <si>
    <t>03(02)</t>
  </si>
  <si>
    <t>ICHmw2 - Landscape Unit: 20a</t>
  </si>
  <si>
    <t>Grand totals:</t>
  </si>
  <si>
    <t>total area:</t>
  </si>
  <si>
    <t>Beclabel</t>
  </si>
  <si>
    <t>Area (Ha)</t>
  </si>
  <si>
    <t>ATun</t>
  </si>
  <si>
    <t>ATunp</t>
  </si>
  <si>
    <t>ESSFvc</t>
  </si>
  <si>
    <t>ESSFvcp</t>
  </si>
  <si>
    <t>ESSFvv</t>
  </si>
  <si>
    <t>ESSFvvp</t>
  </si>
  <si>
    <t>ESSFwc1</t>
  </si>
  <si>
    <t>ESSFwc2</t>
  </si>
  <si>
    <t>ESSFwc4</t>
  </si>
  <si>
    <t>ESSFwcp</t>
  </si>
  <si>
    <t>ESSFwcw</t>
  </si>
  <si>
    <t>ICHvk1</t>
  </si>
  <si>
    <t>ICHwk1</t>
  </si>
  <si>
    <t>total:</t>
  </si>
  <si>
    <t>River</t>
  </si>
  <si>
    <t>AV</t>
  </si>
  <si>
    <t>01/05</t>
  </si>
  <si>
    <t>03/05</t>
  </si>
  <si>
    <t>01 old quarry</t>
  </si>
  <si>
    <t>ES</t>
  </si>
  <si>
    <t>ES(01)</t>
  </si>
  <si>
    <t>sandbar</t>
  </si>
  <si>
    <t>US/ES</t>
  </si>
  <si>
    <t>ES/US</t>
  </si>
  <si>
    <t>05/09</t>
  </si>
  <si>
    <t>09/05</t>
  </si>
  <si>
    <t>Clearing (WS)</t>
  </si>
  <si>
    <t>AV/WS</t>
  </si>
  <si>
    <t>UR(01)</t>
  </si>
  <si>
    <t>Hotel site</t>
  </si>
  <si>
    <t>Road (09)</t>
  </si>
  <si>
    <t>Road / ES</t>
  </si>
  <si>
    <t>WS(09)</t>
  </si>
  <si>
    <t>WS skunk</t>
  </si>
  <si>
    <t>01 helipad</t>
  </si>
  <si>
    <t>TA</t>
  </si>
  <si>
    <t>04/05</t>
  </si>
  <si>
    <t>02(RO)</t>
  </si>
  <si>
    <t>04(05)</t>
  </si>
  <si>
    <t>03(05)</t>
  </si>
  <si>
    <t>03 gravel pits</t>
  </si>
  <si>
    <t>01(05)</t>
  </si>
  <si>
    <t>01 powerline</t>
  </si>
  <si>
    <t>02/RT</t>
  </si>
  <si>
    <t>03/09</t>
  </si>
  <si>
    <t>01/02</t>
  </si>
  <si>
    <t>03/04</t>
  </si>
  <si>
    <t>01(04/05)</t>
  </si>
  <si>
    <t>Clearing (09)</t>
  </si>
  <si>
    <t>ES/UR</t>
  </si>
  <si>
    <t>05(04)</t>
  </si>
  <si>
    <t>01/03/09</t>
  </si>
  <si>
    <t>02(05)</t>
  </si>
  <si>
    <t>Gravel Pit</t>
  </si>
  <si>
    <t>Clearing (05/07)</t>
  </si>
  <si>
    <t>WS(08)</t>
  </si>
  <si>
    <t>Clearing (08)</t>
  </si>
  <si>
    <t>05(01)</t>
  </si>
  <si>
    <t>US(04)</t>
  </si>
  <si>
    <t>US/WS</t>
  </si>
  <si>
    <t>rip willow</t>
  </si>
  <si>
    <t>rip. willow</t>
  </si>
  <si>
    <t>08(01)</t>
  </si>
  <si>
    <t>isolated cases</t>
  </si>
  <si>
    <t>ES/GL/IS</t>
  </si>
  <si>
    <t>04(08)</t>
  </si>
  <si>
    <t>Rip. willow</t>
  </si>
  <si>
    <t>Riparian willow</t>
  </si>
  <si>
    <t>sandbar willows</t>
  </si>
  <si>
    <t xml:space="preserve">ICHwk1 - Landscape Unit: WE (R 7 &amp; 8) </t>
  </si>
  <si>
    <t xml:space="preserve">ICHwk1 Independent Dataset - Landscape Unit: WE (R 7 &amp; 8) </t>
  </si>
  <si>
    <t>01/03/04</t>
  </si>
  <si>
    <t>PO</t>
  </si>
  <si>
    <t>clearing</t>
  </si>
  <si>
    <t>05/04</t>
  </si>
  <si>
    <t>ICHwk1 - Landscape Unit: 20</t>
  </si>
  <si>
    <t>AV(RO)</t>
  </si>
  <si>
    <t>AV/RT</t>
  </si>
  <si>
    <t>05/01</t>
  </si>
  <si>
    <t>AV toe</t>
  </si>
  <si>
    <t>island shrub - 08</t>
  </si>
  <si>
    <t>WG/WS</t>
  </si>
  <si>
    <t>CLG - 09</t>
  </si>
  <si>
    <t>05/08</t>
  </si>
  <si>
    <t>field</t>
  </si>
  <si>
    <t>05(01) cutblock</t>
  </si>
  <si>
    <t>05$</t>
  </si>
  <si>
    <t>railway/albert canyon</t>
  </si>
  <si>
    <t>Railway / RO</t>
  </si>
  <si>
    <t xml:space="preserve">(excluding the </t>
  </si>
  <si>
    <t>Independent datasets)</t>
  </si>
  <si>
    <t>Reliability Table: R12_Rel</t>
  </si>
  <si>
    <t>Database Name: R12_Input</t>
  </si>
  <si>
    <t>sandbar island</t>
  </si>
  <si>
    <t>river sandbar</t>
  </si>
  <si>
    <t>AV chute</t>
  </si>
  <si>
    <t>07(08)</t>
  </si>
  <si>
    <t>08(07)</t>
  </si>
  <si>
    <t>AV/RO</t>
  </si>
  <si>
    <t>10(08)</t>
  </si>
  <si>
    <t>08/10</t>
  </si>
  <si>
    <t>WS(WG)</t>
  </si>
  <si>
    <t>WG(WS)</t>
  </si>
  <si>
    <t>08(10)</t>
  </si>
  <si>
    <t>island 08?</t>
  </si>
  <si>
    <t>07/08/WS</t>
  </si>
  <si>
    <t>slide</t>
  </si>
  <si>
    <t>10(WG)</t>
  </si>
  <si>
    <t>AV(01)</t>
  </si>
  <si>
    <t>08(WS)</t>
  </si>
  <si>
    <t>WS(07)</t>
  </si>
  <si>
    <t>08/WS</t>
  </si>
  <si>
    <t>AV(07)</t>
  </si>
  <si>
    <t>island 08</t>
  </si>
  <si>
    <t>AV mid</t>
  </si>
  <si>
    <t>01/04/03</t>
  </si>
  <si>
    <t>US or AV toe</t>
  </si>
  <si>
    <t>WS/08?</t>
  </si>
  <si>
    <t>WS/08</t>
  </si>
  <si>
    <t>WE(10)</t>
  </si>
  <si>
    <t>RO/Slide</t>
  </si>
  <si>
    <t>ICHvk1 - Landscape Unit: 12</t>
  </si>
  <si>
    <t>01/RT</t>
  </si>
  <si>
    <t>04(03)</t>
  </si>
  <si>
    <t>04(03/07)</t>
  </si>
  <si>
    <t>ICHvk1 Independent Dataset - Landscape Unit: 12</t>
  </si>
  <si>
    <t>(Area is recorded in square metres - not hectares)</t>
  </si>
  <si>
    <t>Summary of Scores:</t>
  </si>
  <si>
    <t>03(06)</t>
  </si>
  <si>
    <t>06/09</t>
  </si>
  <si>
    <t>05/06</t>
  </si>
  <si>
    <t>05(06)</t>
  </si>
  <si>
    <t>03/08</t>
  </si>
  <si>
    <t>08b</t>
  </si>
  <si>
    <t>82</t>
  </si>
  <si>
    <t>KR</t>
  </si>
  <si>
    <t>WG/82</t>
  </si>
  <si>
    <t>WG/OW</t>
  </si>
  <si>
    <t>08(03)</t>
  </si>
  <si>
    <t>92/82</t>
  </si>
  <si>
    <t>03(08)</t>
  </si>
  <si>
    <t>01/06</t>
  </si>
  <si>
    <t>01(06)</t>
  </si>
  <si>
    <t>01/03/06</t>
  </si>
  <si>
    <t>AV/WG</t>
  </si>
  <si>
    <t>05/03</t>
  </si>
  <si>
    <t>ESSFvc - Landscape Unit: 12</t>
  </si>
  <si>
    <t>ESSFvc - Landscape Unit: 20</t>
  </si>
  <si>
    <t>02(06)</t>
  </si>
  <si>
    <t>06/01</t>
  </si>
  <si>
    <t>08(09)</t>
  </si>
  <si>
    <t>01/08</t>
  </si>
  <si>
    <t>01(08)</t>
  </si>
  <si>
    <t>01 (06/03)</t>
  </si>
  <si>
    <t>06/03</t>
  </si>
  <si>
    <t>82/92</t>
  </si>
  <si>
    <t>08/92</t>
  </si>
  <si>
    <t>HM</t>
  </si>
  <si>
    <t>ESSFvc Independent Dataset - Landscape Unit: 20</t>
  </si>
  <si>
    <t>06(05)</t>
  </si>
  <si>
    <t>03/06</t>
  </si>
  <si>
    <t>08/KR</t>
  </si>
  <si>
    <t>This is a small dataset and is mostly high elevation - it was a tough area for accuracy.</t>
  </si>
  <si>
    <t>ESSFwc2 - Landscape Unit: NE (#6)</t>
  </si>
  <si>
    <t>Reliability Table: RNE_Rel</t>
  </si>
  <si>
    <t>Database Name: RNE_Input</t>
  </si>
  <si>
    <t>07/06</t>
  </si>
  <si>
    <t>01/06(03)</t>
  </si>
  <si>
    <t>01/03/08</t>
  </si>
  <si>
    <t>ESSFwc4 Independent Dataset - Landscape Unit: 20</t>
  </si>
  <si>
    <t>ski run</t>
  </si>
  <si>
    <t>KR/HM</t>
  </si>
  <si>
    <t>02/KR</t>
  </si>
  <si>
    <t>03/KR</t>
  </si>
  <si>
    <t>GL</t>
  </si>
  <si>
    <t>92</t>
  </si>
  <si>
    <t>AV/92</t>
  </si>
  <si>
    <t>AV/08</t>
  </si>
  <si>
    <t>ESSFwc4 - Landscape Unit: 20a</t>
  </si>
  <si>
    <t>HE</t>
  </si>
  <si>
    <t>KR(AV)</t>
  </si>
  <si>
    <t>HE(AV)</t>
  </si>
  <si>
    <t>RO(HE)</t>
  </si>
  <si>
    <t>Snow - HE/HM</t>
  </si>
  <si>
    <t>TA(HM)</t>
  </si>
  <si>
    <t>RO(KR)</t>
  </si>
  <si>
    <t>KR/HE</t>
  </si>
  <si>
    <t>HE/HM</t>
  </si>
  <si>
    <t>KR(RO)</t>
  </si>
  <si>
    <t>HM/KR</t>
  </si>
  <si>
    <t>HE/RO</t>
  </si>
  <si>
    <t>HE/TA</t>
  </si>
  <si>
    <t>RO/HE</t>
  </si>
  <si>
    <t>KR/TA</t>
  </si>
  <si>
    <t>04/02</t>
  </si>
  <si>
    <t>HE/KR</t>
  </si>
  <si>
    <t>KR/RO</t>
  </si>
  <si>
    <t>GL/RT</t>
  </si>
  <si>
    <t>KR/RT</t>
  </si>
  <si>
    <t>TA/06</t>
  </si>
  <si>
    <t>ESSFwcp - Landscape Unit: 20</t>
  </si>
  <si>
    <t>No of polys checked</t>
  </si>
  <si>
    <t>Project Total for Calibration Dataset Polygons:</t>
  </si>
  <si>
    <t>Project Total for Independent Dataset Polygons:</t>
  </si>
  <si>
    <t>No. of BEC's checked</t>
  </si>
  <si>
    <t>No. of BEC's minus equivalents:</t>
  </si>
  <si>
    <t>No. of BEC's:</t>
  </si>
  <si>
    <t>7 of 9</t>
  </si>
  <si>
    <t>5 of 9</t>
  </si>
  <si>
    <t>TA/02</t>
  </si>
  <si>
    <t>Landscape Unit</t>
  </si>
  <si>
    <t>No of Ties</t>
  </si>
  <si>
    <t>Total # poly's</t>
  </si>
  <si>
    <t>NE</t>
  </si>
  <si>
    <t>WE</t>
  </si>
  <si>
    <t>19E</t>
  </si>
  <si>
    <t>19W</t>
  </si>
  <si>
    <t>% pure labels</t>
  </si>
  <si>
    <t>% tied labels</t>
  </si>
  <si>
    <t>No. of forested BEC's</t>
  </si>
  <si>
    <t>No. of forested site series</t>
  </si>
  <si>
    <t>53 x 2 = 106</t>
  </si>
  <si>
    <t>No. of poly's required:</t>
  </si>
  <si>
    <t>Polygons required for independent QA (internal)</t>
  </si>
  <si>
    <t>No. of poly's in Indep. QA</t>
  </si>
  <si>
    <t>Size of Project Area (ha):</t>
  </si>
  <si>
    <t>Ave size of Polygons (ha):</t>
  </si>
  <si>
    <t>Total of all ground samples</t>
  </si>
  <si>
    <t>Total sample size confidence level</t>
  </si>
  <si>
    <t>90% +/- 0.65 error</t>
  </si>
  <si>
    <t>95% +/- 0.25 error</t>
  </si>
  <si>
    <t>QA sample size confidence level</t>
  </si>
  <si>
    <t>Level D  - all ground sampled</t>
  </si>
  <si>
    <r>
      <t xml:space="preserve">ICHmw2 </t>
    </r>
    <r>
      <rPr>
        <sz val="10"/>
        <rFont val="Arial"/>
        <family val="2"/>
      </rPr>
      <t xml:space="preserve">                              Calibration data</t>
    </r>
  </si>
  <si>
    <r>
      <t>ICHmw2</t>
    </r>
    <r>
      <rPr>
        <sz val="10"/>
        <rFont val="Arial"/>
        <family val="2"/>
      </rPr>
      <t xml:space="preserve">                         Independent data</t>
    </r>
  </si>
  <si>
    <r>
      <t xml:space="preserve">ICHwk1  </t>
    </r>
    <r>
      <rPr>
        <sz val="10"/>
        <rFont val="Arial"/>
        <family val="2"/>
      </rPr>
      <t xml:space="preserve">                          Calibration data</t>
    </r>
  </si>
  <si>
    <r>
      <t xml:space="preserve">ICHwk1 </t>
    </r>
    <r>
      <rPr>
        <sz val="10"/>
        <rFont val="Arial"/>
        <family val="2"/>
      </rPr>
      <t xml:space="preserve">                          Independent data</t>
    </r>
  </si>
  <si>
    <r>
      <t xml:space="preserve">ICHvk1  </t>
    </r>
    <r>
      <rPr>
        <sz val="10"/>
        <rFont val="Arial"/>
        <family val="2"/>
      </rPr>
      <t xml:space="preserve">                          Calibration data</t>
    </r>
  </si>
  <si>
    <r>
      <t xml:space="preserve">ICHvk1 </t>
    </r>
    <r>
      <rPr>
        <sz val="10"/>
        <rFont val="Arial"/>
        <family val="2"/>
      </rPr>
      <t xml:space="preserve">                             Independent data</t>
    </r>
  </si>
  <si>
    <r>
      <t xml:space="preserve">ESSFvc  </t>
    </r>
    <r>
      <rPr>
        <sz val="10"/>
        <rFont val="Arial"/>
        <family val="2"/>
      </rPr>
      <t xml:space="preserve">                           Calibration data</t>
    </r>
  </si>
  <si>
    <r>
      <t xml:space="preserve">ESSFvc </t>
    </r>
    <r>
      <rPr>
        <sz val="10"/>
        <rFont val="Arial"/>
        <family val="2"/>
      </rPr>
      <t xml:space="preserve">                           Independent data</t>
    </r>
  </si>
  <si>
    <r>
      <t xml:space="preserve">ESSFwc2  </t>
    </r>
    <r>
      <rPr>
        <sz val="10"/>
        <rFont val="Arial"/>
        <family val="2"/>
      </rPr>
      <t xml:space="preserve">                            Calibration data</t>
    </r>
  </si>
  <si>
    <r>
      <t xml:space="preserve">ESSFwc4  </t>
    </r>
    <r>
      <rPr>
        <sz val="10"/>
        <rFont val="Arial"/>
        <family val="2"/>
      </rPr>
      <t xml:space="preserve">                            Calibration data</t>
    </r>
  </si>
  <si>
    <r>
      <t xml:space="preserve">ESSFwc4  </t>
    </r>
    <r>
      <rPr>
        <sz val="10"/>
        <rFont val="Arial"/>
        <family val="2"/>
      </rPr>
      <t xml:space="preserve">                            Independent data</t>
    </r>
  </si>
  <si>
    <r>
      <t xml:space="preserve">ESSFwcp  </t>
    </r>
    <r>
      <rPr>
        <sz val="10"/>
        <rFont val="Arial"/>
        <family val="2"/>
      </rPr>
      <t xml:space="preserve">                            Calibration data</t>
    </r>
  </si>
  <si>
    <t>No. of Samples</t>
  </si>
  <si>
    <r>
      <t>Proportion Acceptable (</t>
    </r>
    <r>
      <rPr>
        <sz val="11"/>
        <rFont val="Times"/>
        <family val="0"/>
      </rPr>
      <t>½</t>
    </r>
    <r>
      <rPr>
        <sz val="11"/>
        <rFont val="Times New Roman"/>
        <family val="1"/>
      </rPr>
      <t>)</t>
    </r>
  </si>
  <si>
    <t>Proportion Correct by Weighted Area</t>
  </si>
  <si>
    <t>Proportion Acceptable by Weighted Area</t>
  </si>
  <si>
    <t>Proportion of Label Correct</t>
  </si>
  <si>
    <t>BECLABEL</t>
  </si>
  <si>
    <t>AG</t>
  </si>
  <si>
    <t>AW</t>
  </si>
  <si>
    <t>No. poly's</t>
  </si>
  <si>
    <t>Independent dataset</t>
  </si>
  <si>
    <t>All ground samples</t>
  </si>
  <si>
    <t>% Dom Correct</t>
  </si>
  <si>
    <t>% Dominant Correct</t>
  </si>
  <si>
    <r>
      <t>% Dominant Acceptable (</t>
    </r>
    <r>
      <rPr>
        <sz val="11"/>
        <rFont val="Times"/>
        <family val="0"/>
      </rPr>
      <t>½</t>
    </r>
    <r>
      <rPr>
        <sz val="11"/>
        <rFont val="Times New Roman"/>
        <family val="1"/>
      </rPr>
      <t xml:space="preserve"> point)</t>
    </r>
  </si>
  <si>
    <t>% Dominant by  Weighted Area</t>
  </si>
  <si>
    <t>% Dominant Acceptable by Weighted Area</t>
  </si>
  <si>
    <t>Upper Conf. Int.</t>
  </si>
  <si>
    <t>Lower Conf. Int.</t>
  </si>
  <si>
    <t>CRITBINOM Calculations - 80% Confidence Interval</t>
  </si>
  <si>
    <t>Upper CI %</t>
  </si>
  <si>
    <t>Lower CI %</t>
  </si>
  <si>
    <t>Cannot calculate due to large dataset</t>
  </si>
  <si>
    <t>95% Confidence Interval</t>
  </si>
  <si>
    <t>Map Entity</t>
  </si>
  <si>
    <t>Overlap %</t>
  </si>
  <si>
    <t>Update all summaries!</t>
  </si>
  <si>
    <t>0.06 ha for alpine and 0.1 ha for non-alpine polygons</t>
  </si>
  <si>
    <t>lakes</t>
  </si>
  <si>
    <t>Revelstoke PEM Validation Results - Statistical Accuracy Calculations and Datasets</t>
  </si>
  <si>
    <t xml:space="preserve">Calibration and Independent Data Sets for the ICHmw2 of the Revelstoke PEM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</si>
</sst>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0.000%"/>
    <numFmt numFmtId="178" formatCode="0.0%"/>
    <numFmt numFmtId="179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20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4.25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9" fontId="2" fillId="0" borderId="0" xfId="23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9" fontId="2" fillId="0" borderId="0" xfId="23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9" fontId="2" fillId="2" borderId="0" xfId="23" applyFont="1" applyFill="1" applyBorder="1" applyAlignment="1">
      <alignment/>
    </xf>
    <xf numFmtId="9" fontId="2" fillId="2" borderId="6" xfId="23" applyFont="1" applyFill="1" applyBorder="1" applyAlignment="1">
      <alignment/>
    </xf>
    <xf numFmtId="0" fontId="6" fillId="0" borderId="5" xfId="0" applyFont="1" applyBorder="1" applyAlignment="1">
      <alignment/>
    </xf>
    <xf numFmtId="9" fontId="2" fillId="2" borderId="0" xfId="23" applyFont="1" applyFill="1" applyAlignment="1">
      <alignment/>
    </xf>
    <xf numFmtId="0" fontId="0" fillId="0" borderId="0" xfId="0" applyFill="1" applyAlignment="1">
      <alignment/>
    </xf>
    <xf numFmtId="9" fontId="2" fillId="0" borderId="0" xfId="23" applyFont="1" applyFill="1" applyAlignment="1">
      <alignment/>
    </xf>
    <xf numFmtId="9" fontId="0" fillId="0" borderId="0" xfId="0" applyNumberFormat="1" applyAlignment="1">
      <alignment/>
    </xf>
    <xf numFmtId="0" fontId="8" fillId="0" borderId="8" xfId="0" applyFont="1" applyFill="1" applyBorder="1" applyAlignment="1">
      <alignment wrapText="1"/>
    </xf>
    <xf numFmtId="9" fontId="7" fillId="0" borderId="8" xfId="0" applyNumberFormat="1" applyFont="1" applyBorder="1" applyAlignment="1">
      <alignment/>
    </xf>
    <xf numFmtId="9" fontId="0" fillId="0" borderId="8" xfId="0" applyNumberFormat="1" applyBorder="1" applyAlignment="1">
      <alignment/>
    </xf>
    <xf numFmtId="9" fontId="7" fillId="0" borderId="8" xfId="0" applyNumberFormat="1" applyFont="1" applyBorder="1" applyAlignment="1">
      <alignment horizontal="right" wrapText="1"/>
    </xf>
    <xf numFmtId="9" fontId="0" fillId="0" borderId="8" xfId="0" applyNumberFormat="1" applyFont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8" fillId="0" borderId="8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2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9" fontId="7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8" fillId="0" borderId="7" xfId="0" applyFont="1" applyFill="1" applyBorder="1" applyAlignment="1">
      <alignment wrapText="1"/>
    </xf>
    <xf numFmtId="9" fontId="7" fillId="0" borderId="0" xfId="0" applyNumberFormat="1" applyFont="1" applyBorder="1" applyAlignment="1">
      <alignment horizontal="right" wrapText="1"/>
    </xf>
    <xf numFmtId="9" fontId="0" fillId="0" borderId="0" xfId="0" applyNumberFormat="1" applyFont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169" fontId="0" fillId="0" borderId="0" xfId="15" applyNumberFormat="1" applyAlignment="1">
      <alignment/>
    </xf>
    <xf numFmtId="176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23" applyAlignment="1">
      <alignment/>
    </xf>
    <xf numFmtId="0" fontId="8" fillId="0" borderId="0" xfId="0" applyFont="1" applyFill="1" applyBorder="1" applyAlignment="1">
      <alignment horizontal="right"/>
    </xf>
    <xf numFmtId="9" fontId="8" fillId="0" borderId="0" xfId="23" applyFont="1" applyAlignment="1">
      <alignment/>
    </xf>
    <xf numFmtId="0" fontId="8" fillId="0" borderId="0" xfId="0" applyFont="1" applyAlignment="1">
      <alignment horizontal="right" wrapText="1"/>
    </xf>
    <xf numFmtId="169" fontId="8" fillId="0" borderId="0" xfId="15" applyNumberFormat="1" applyFont="1" applyAlignment="1">
      <alignment/>
    </xf>
    <xf numFmtId="176" fontId="8" fillId="0" borderId="0" xfId="15" applyNumberFormat="1" applyFont="1" applyAlignment="1">
      <alignment/>
    </xf>
    <xf numFmtId="10" fontId="0" fillId="0" borderId="0" xfId="23" applyNumberForma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9" fontId="9" fillId="0" borderId="0" xfId="0" applyNumberFormat="1" applyFont="1" applyFill="1" applyBorder="1" applyAlignment="1">
      <alignment/>
    </xf>
    <xf numFmtId="9" fontId="9" fillId="0" borderId="6" xfId="0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/>
    </xf>
    <xf numFmtId="9" fontId="2" fillId="0" borderId="8" xfId="0" applyNumberFormat="1" applyFont="1" applyFill="1" applyBorder="1" applyAlignment="1">
      <alignment/>
    </xf>
    <xf numFmtId="9" fontId="2" fillId="0" borderId="9" xfId="0" applyNumberFormat="1" applyFont="1" applyFill="1" applyBorder="1" applyAlignment="1">
      <alignment/>
    </xf>
    <xf numFmtId="9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14" fillId="0" borderId="15" xfId="22" applyFont="1" applyFill="1" applyBorder="1" applyAlignment="1">
      <alignment wrapText="1"/>
      <protection/>
    </xf>
    <xf numFmtId="2" fontId="0" fillId="0" borderId="16" xfId="0" applyNumberFormat="1" applyBorder="1" applyAlignment="1">
      <alignment/>
    </xf>
    <xf numFmtId="9" fontId="7" fillId="0" borderId="0" xfId="23" applyFont="1" applyAlignment="1">
      <alignment/>
    </xf>
    <xf numFmtId="0" fontId="0" fillId="0" borderId="3" xfId="0" applyBorder="1" applyAlignment="1">
      <alignment wrapText="1"/>
    </xf>
    <xf numFmtId="1" fontId="0" fillId="0" borderId="0" xfId="0" applyNumberFormat="1" applyBorder="1" applyAlignment="1">
      <alignment/>
    </xf>
    <xf numFmtId="9" fontId="7" fillId="0" borderId="0" xfId="23" applyFont="1" applyBorder="1" applyAlignment="1">
      <alignment/>
    </xf>
    <xf numFmtId="1" fontId="0" fillId="0" borderId="8" xfId="0" applyNumberFormat="1" applyBorder="1" applyAlignment="1">
      <alignment/>
    </xf>
    <xf numFmtId="9" fontId="7" fillId="0" borderId="8" xfId="23" applyFont="1" applyBorder="1" applyAlignment="1">
      <alignment/>
    </xf>
    <xf numFmtId="0" fontId="9" fillId="0" borderId="5" xfId="0" applyFont="1" applyBorder="1" applyAlignment="1">
      <alignment/>
    </xf>
    <xf numFmtId="9" fontId="0" fillId="0" borderId="6" xfId="23" applyBorder="1" applyAlignment="1">
      <alignment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/>
    </xf>
    <xf numFmtId="1" fontId="0" fillId="0" borderId="3" xfId="0" applyNumberFormat="1" applyBorder="1" applyAlignment="1">
      <alignment/>
    </xf>
    <xf numFmtId="2" fontId="14" fillId="3" borderId="17" xfId="22" applyNumberFormat="1" applyFont="1" applyFill="1" applyBorder="1" applyAlignment="1">
      <alignment horizontal="center"/>
      <protection/>
    </xf>
    <xf numFmtId="2" fontId="14" fillId="0" borderId="15" xfId="22" applyNumberFormat="1" applyFont="1" applyFill="1" applyBorder="1" applyAlignment="1">
      <alignment wrapText="1"/>
      <protection/>
    </xf>
    <xf numFmtId="2" fontId="3" fillId="0" borderId="0" xfId="0" applyNumberFormat="1" applyFont="1" applyAlignment="1">
      <alignment/>
    </xf>
    <xf numFmtId="2" fontId="0" fillId="0" borderId="8" xfId="0" applyNumberFormat="1" applyBorder="1" applyAlignment="1">
      <alignment/>
    </xf>
    <xf numFmtId="2" fontId="14" fillId="0" borderId="18" xfId="22" applyNumberFormat="1" applyFont="1" applyFill="1" applyBorder="1" applyAlignment="1">
      <alignment wrapText="1"/>
      <protection/>
    </xf>
    <xf numFmtId="2" fontId="14" fillId="0" borderId="19" xfId="22" applyNumberFormat="1" applyFont="1" applyFill="1" applyBorder="1" applyAlignment="1">
      <alignment wrapText="1"/>
      <protection/>
    </xf>
    <xf numFmtId="9" fontId="0" fillId="0" borderId="0" xfId="23" applyFont="1" applyAlignment="1">
      <alignment horizontal="right" wrapText="1"/>
    </xf>
    <xf numFmtId="0" fontId="14" fillId="3" borderId="17" xfId="22" applyFont="1" applyFill="1" applyBorder="1" applyAlignment="1">
      <alignment horizontal="center" wrapText="1"/>
      <protection/>
    </xf>
    <xf numFmtId="2" fontId="14" fillId="0" borderId="20" xfId="22" applyNumberFormat="1" applyFont="1" applyFill="1" applyBorder="1" applyAlignment="1">
      <alignment wrapText="1"/>
      <protection/>
    </xf>
    <xf numFmtId="2" fontId="14" fillId="0" borderId="21" xfId="22" applyNumberFormat="1" applyFont="1" applyFill="1" applyBorder="1" applyAlignment="1">
      <alignment wrapText="1"/>
      <protection/>
    </xf>
    <xf numFmtId="2" fontId="14" fillId="0" borderId="22" xfId="22" applyNumberFormat="1" applyFont="1" applyFill="1" applyBorder="1" applyAlignment="1">
      <alignment wrapText="1"/>
      <protection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14" fillId="0" borderId="23" xfId="22" applyNumberFormat="1" applyFont="1" applyFill="1" applyBorder="1" applyAlignment="1">
      <alignment wrapText="1"/>
      <protection/>
    </xf>
    <xf numFmtId="9" fontId="9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2" fontId="14" fillId="0" borderId="25" xfId="22" applyNumberFormat="1" applyFont="1" applyFill="1" applyBorder="1" applyAlignment="1">
      <alignment wrapText="1"/>
      <protection/>
    </xf>
    <xf numFmtId="2" fontId="15" fillId="0" borderId="0" xfId="21" applyNumberFormat="1" applyBorder="1">
      <alignment/>
      <protection/>
    </xf>
    <xf numFmtId="9" fontId="0" fillId="0" borderId="0" xfId="23" applyFont="1" applyBorder="1" applyAlignment="1">
      <alignment/>
    </xf>
    <xf numFmtId="9" fontId="0" fillId="0" borderId="6" xfId="0" applyNumberFormat="1" applyBorder="1" applyAlignment="1">
      <alignment/>
    </xf>
    <xf numFmtId="2" fontId="14" fillId="0" borderId="26" xfId="22" applyNumberFormat="1" applyFont="1" applyFill="1" applyBorder="1" applyAlignment="1">
      <alignment wrapText="1"/>
      <protection/>
    </xf>
    <xf numFmtId="9" fontId="15" fillId="0" borderId="6" xfId="23" applyBorder="1" applyAlignment="1">
      <alignment/>
    </xf>
    <xf numFmtId="9" fontId="15" fillId="0" borderId="27" xfId="23" applyBorder="1" applyAlignment="1">
      <alignment/>
    </xf>
    <xf numFmtId="9" fontId="9" fillId="0" borderId="9" xfId="23" applyFont="1" applyBorder="1" applyAlignment="1">
      <alignment/>
    </xf>
    <xf numFmtId="0" fontId="0" fillId="0" borderId="12" xfId="0" applyBorder="1" applyAlignment="1">
      <alignment/>
    </xf>
    <xf numFmtId="0" fontId="3" fillId="0" borderId="2" xfId="0" applyFont="1" applyBorder="1" applyAlignment="1">
      <alignment/>
    </xf>
    <xf numFmtId="0" fontId="14" fillId="0" borderId="26" xfId="22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tity Proportions" xfId="21"/>
    <cellStyle name="Normal_MapUni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ICHmw2 PEM Entity Proportions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95"/>
          <c:w val="0.896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Ent_Prop!$E$155</c:f>
              <c:strCache>
                <c:ptCount val="1"/>
                <c:pt idx="0">
                  <c:v>% of Sample Polygons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Ent_Prop!$B$156:$B$175</c:f>
              <c:strCache/>
            </c:strRef>
          </c:cat>
          <c:val>
            <c:numRef>
              <c:f>Ent_Prop!$E$156:$E$175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Ent_Prop!$I$155</c:f>
              <c:strCache>
                <c:ptCount val="1"/>
                <c:pt idx="0">
                  <c:v>% of Map Polygons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Ent_Prop!$I$156:$I$175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Leading Site Series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09574"/>
        <c:crosses val="autoZero"/>
        <c:auto val="1"/>
        <c:lblOffset val="100"/>
        <c:noMultiLvlLbl val="0"/>
      </c:catAx>
      <c:valAx>
        <c:axId val="6350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Map Polygons or Sample Set for this BEC Subzone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75"/>
          <c:y val="0.1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ESSFvc PEM Entity Proportions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64"/>
          <c:w val="0.893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Ent_Prop!$E$29</c:f>
              <c:strCache>
                <c:ptCount val="1"/>
                <c:pt idx="0">
                  <c:v>% of Sample Polygons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Ent_Prop!$B$30:$B$49</c:f>
              <c:strCache/>
            </c:strRef>
          </c:cat>
          <c:val>
            <c:numRef>
              <c:f>Ent_Prop!$E$30:$E$49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Ent_Prop!$I$29</c:f>
              <c:strCache>
                <c:ptCount val="1"/>
                <c:pt idx="0">
                  <c:v>% of Map Polygons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Ent_Prop!$I$30:$I$49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Leading Site Series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Map Polygons or Sample Set for this BEC Subzone</a:t>
                </a:r>
              </a:p>
            </c:rich>
          </c:tx>
          <c:layout>
            <c:manualLayout>
              <c:xMode val="factor"/>
              <c:yMode val="factor"/>
              <c:x val="-0.04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157</xdr:row>
      <xdr:rowOff>9525</xdr:rowOff>
    </xdr:from>
    <xdr:to>
      <xdr:col>17</xdr:col>
      <xdr:colOff>247650</xdr:colOff>
      <xdr:row>175</xdr:row>
      <xdr:rowOff>47625</xdr:rowOff>
    </xdr:to>
    <xdr:graphicFrame>
      <xdr:nvGraphicFramePr>
        <xdr:cNvPr id="1" name="Chart 4"/>
        <xdr:cNvGraphicFramePr/>
      </xdr:nvGraphicFramePr>
      <xdr:xfrm>
        <a:off x="6048375" y="26927175"/>
        <a:ext cx="5048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30</xdr:row>
      <xdr:rowOff>57150</xdr:rowOff>
    </xdr:from>
    <xdr:to>
      <xdr:col>17</xdr:col>
      <xdr:colOff>295275</xdr:colOff>
      <xdr:row>47</xdr:row>
      <xdr:rowOff>57150</xdr:rowOff>
    </xdr:to>
    <xdr:graphicFrame>
      <xdr:nvGraphicFramePr>
        <xdr:cNvPr id="2" name="Chart 5"/>
        <xdr:cNvGraphicFramePr/>
      </xdr:nvGraphicFramePr>
      <xdr:xfrm>
        <a:off x="6076950" y="5895975"/>
        <a:ext cx="5067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B25" sqref="B25"/>
    </sheetView>
  </sheetViews>
  <sheetFormatPr defaultColWidth="9.140625" defaultRowHeight="12.75"/>
  <cols>
    <col min="1" max="1" width="25.00390625" style="0" customWidth="1"/>
    <col min="2" max="2" width="10.00390625" style="0" customWidth="1"/>
    <col min="3" max="3" width="8.57421875" style="0" customWidth="1"/>
    <col min="5" max="5" width="9.28125" style="0" customWidth="1"/>
    <col min="6" max="6" width="9.421875" style="0" customWidth="1"/>
    <col min="10" max="10" width="10.28125" style="0" customWidth="1"/>
  </cols>
  <sheetData>
    <row r="2" ht="15.75">
      <c r="B2" s="151" t="s">
        <v>439</v>
      </c>
    </row>
    <row r="3" spans="1:11" ht="25.5">
      <c r="A3" s="8" t="s">
        <v>113</v>
      </c>
      <c r="E3" s="24" t="s">
        <v>164</v>
      </c>
      <c r="F3" s="24" t="s">
        <v>165</v>
      </c>
      <c r="G3" s="24" t="s">
        <v>1</v>
      </c>
      <c r="I3" s="8" t="s">
        <v>376</v>
      </c>
      <c r="J3" s="8" t="s">
        <v>377</v>
      </c>
      <c r="K3" s="8" t="s">
        <v>378</v>
      </c>
    </row>
    <row r="4" spans="1:11" ht="12.75">
      <c r="A4" t="s">
        <v>391</v>
      </c>
      <c r="B4" s="65">
        <v>587569.29</v>
      </c>
      <c r="E4" s="25" t="s">
        <v>166</v>
      </c>
      <c r="F4" s="26">
        <v>56887.016</v>
      </c>
      <c r="G4" s="117">
        <f>F4/F$18</f>
        <v>0.09681754470183423</v>
      </c>
      <c r="I4" s="67" t="s">
        <v>379</v>
      </c>
      <c r="J4">
        <v>11584</v>
      </c>
      <c r="K4">
        <v>153850</v>
      </c>
    </row>
    <row r="5" spans="1:11" ht="12.75">
      <c r="A5" t="s">
        <v>110</v>
      </c>
      <c r="B5" s="65">
        <v>1206018</v>
      </c>
      <c r="C5" s="94"/>
      <c r="E5" s="25" t="s">
        <v>167</v>
      </c>
      <c r="F5" s="26">
        <v>0.037</v>
      </c>
      <c r="G5" s="117">
        <f>F5/F$18</f>
        <v>6.297129654274477E-08</v>
      </c>
      <c r="I5" s="67" t="s">
        <v>380</v>
      </c>
      <c r="J5">
        <v>15683</v>
      </c>
      <c r="K5">
        <v>169806</v>
      </c>
    </row>
    <row r="6" spans="1:11" ht="12.75">
      <c r="A6" t="s">
        <v>392</v>
      </c>
      <c r="B6" s="69">
        <f>B4/B5</f>
        <v>0.48719777814261483</v>
      </c>
      <c r="E6" s="25" t="s">
        <v>168</v>
      </c>
      <c r="F6" s="26">
        <v>209154.475</v>
      </c>
      <c r="G6" s="117">
        <f>F6/F$18</f>
        <v>0.3559656342828945</v>
      </c>
      <c r="I6" s="67">
        <v>10</v>
      </c>
      <c r="J6">
        <v>9306</v>
      </c>
      <c r="K6">
        <v>97914</v>
      </c>
    </row>
    <row r="7" spans="1:11" ht="12.75">
      <c r="A7" t="s">
        <v>114</v>
      </c>
      <c r="B7" s="69" t="s">
        <v>437</v>
      </c>
      <c r="E7" s="25" t="s">
        <v>169</v>
      </c>
      <c r="F7" s="26">
        <v>102609.547</v>
      </c>
      <c r="G7" s="117">
        <f aca="true" t="shared" si="0" ref="G7:G17">F7/F$18</f>
        <v>0.17463395168253262</v>
      </c>
      <c r="I7" s="67">
        <v>12</v>
      </c>
      <c r="J7">
        <v>17115</v>
      </c>
      <c r="K7">
        <v>165277</v>
      </c>
    </row>
    <row r="8" spans="1:11" ht="12.75">
      <c r="A8" t="s">
        <v>115</v>
      </c>
      <c r="B8" t="s">
        <v>438</v>
      </c>
      <c r="E8" s="25" t="s">
        <v>170</v>
      </c>
      <c r="F8" s="26">
        <v>0.851</v>
      </c>
      <c r="G8" s="117">
        <f t="shared" si="0"/>
        <v>1.4483398204831296E-06</v>
      </c>
      <c r="I8" s="67">
        <v>14</v>
      </c>
      <c r="J8">
        <v>7800</v>
      </c>
      <c r="K8">
        <v>83573</v>
      </c>
    </row>
    <row r="9" spans="1:11" ht="12.75">
      <c r="A9" t="s">
        <v>112</v>
      </c>
      <c r="B9" s="37">
        <v>0.91</v>
      </c>
      <c r="E9" s="25" t="s">
        <v>171</v>
      </c>
      <c r="F9" s="26">
        <v>3857.953</v>
      </c>
      <c r="G9" s="117">
        <f t="shared" si="0"/>
        <v>0.006565954119215454</v>
      </c>
      <c r="I9" s="67">
        <v>15</v>
      </c>
      <c r="J9">
        <v>10392</v>
      </c>
      <c r="K9">
        <v>116526</v>
      </c>
    </row>
    <row r="10" spans="1:11" ht="12.75" customHeight="1">
      <c r="A10" t="s">
        <v>111</v>
      </c>
      <c r="B10" s="37">
        <v>0.09</v>
      </c>
      <c r="E10" s="25" t="s">
        <v>172</v>
      </c>
      <c r="F10" s="26">
        <v>5148.896</v>
      </c>
      <c r="G10" s="117">
        <f t="shared" si="0"/>
        <v>0.008763044780641955</v>
      </c>
      <c r="I10" s="67">
        <v>16</v>
      </c>
      <c r="J10">
        <v>10473</v>
      </c>
      <c r="K10">
        <v>127191</v>
      </c>
    </row>
    <row r="11" spans="1:11" ht="12.75" customHeight="1">
      <c r="A11" t="s">
        <v>393</v>
      </c>
      <c r="B11">
        <v>1713</v>
      </c>
      <c r="E11" s="25" t="s">
        <v>173</v>
      </c>
      <c r="F11" s="26">
        <v>3080.643</v>
      </c>
      <c r="G11" s="117">
        <f t="shared" si="0"/>
        <v>0.005243029294468402</v>
      </c>
      <c r="I11" s="67" t="s">
        <v>381</v>
      </c>
      <c r="J11">
        <v>4882</v>
      </c>
      <c r="K11">
        <v>49037</v>
      </c>
    </row>
    <row r="12" spans="1:11" ht="12.75" customHeight="1">
      <c r="A12" t="s">
        <v>394</v>
      </c>
      <c r="B12" t="s">
        <v>396</v>
      </c>
      <c r="E12" s="25" t="s">
        <v>174</v>
      </c>
      <c r="F12" s="26">
        <v>9313.666</v>
      </c>
      <c r="G12" s="117">
        <f t="shared" si="0"/>
        <v>0.015851179015839986</v>
      </c>
      <c r="I12" s="67" t="s">
        <v>382</v>
      </c>
      <c r="J12">
        <v>4666</v>
      </c>
      <c r="K12">
        <v>38640</v>
      </c>
    </row>
    <row r="13" spans="1:11" ht="12.75" customHeight="1">
      <c r="A13" t="s">
        <v>116</v>
      </c>
      <c r="B13" s="77">
        <f>B11/K14</f>
        <v>0.0014203768102963637</v>
      </c>
      <c r="E13" s="25" t="s">
        <v>175</v>
      </c>
      <c r="F13" s="26">
        <v>8265.134</v>
      </c>
      <c r="G13" s="117">
        <f t="shared" si="0"/>
        <v>0.014066654164311411</v>
      </c>
      <c r="I13" s="68">
        <v>20</v>
      </c>
      <c r="J13" s="22">
        <v>17962</v>
      </c>
      <c r="K13" s="22">
        <v>204204</v>
      </c>
    </row>
    <row r="14" spans="1:11" ht="12.75" customHeight="1">
      <c r="A14" t="s">
        <v>117</v>
      </c>
      <c r="B14" t="s">
        <v>398</v>
      </c>
      <c r="E14" s="25" t="s">
        <v>176</v>
      </c>
      <c r="F14" s="26">
        <v>2040.48</v>
      </c>
      <c r="G14" s="117">
        <f t="shared" si="0"/>
        <v>0.0034727478694470226</v>
      </c>
      <c r="I14" s="70" t="s">
        <v>179</v>
      </c>
      <c r="J14">
        <f>SUM(J4:J13)</f>
        <v>109863</v>
      </c>
      <c r="K14">
        <f>SUM(K4:K13)</f>
        <v>1206018</v>
      </c>
    </row>
    <row r="15" spans="1:10" ht="12.75">
      <c r="A15" s="8" t="s">
        <v>389</v>
      </c>
      <c r="E15" s="25" t="s">
        <v>31</v>
      </c>
      <c r="F15" s="26">
        <v>14581.374</v>
      </c>
      <c r="G15" s="117">
        <f t="shared" si="0"/>
        <v>0.024816433139315364</v>
      </c>
      <c r="I15" s="72" t="s">
        <v>384</v>
      </c>
      <c r="J15" s="73">
        <f>J14/K14</f>
        <v>0.09109565528872704</v>
      </c>
    </row>
    <row r="16" spans="1:10" ht="12.75">
      <c r="A16" t="s">
        <v>385</v>
      </c>
      <c r="B16">
        <v>7</v>
      </c>
      <c r="E16" s="25" t="s">
        <v>177</v>
      </c>
      <c r="F16" s="26">
        <v>99831.502</v>
      </c>
      <c r="G16" s="117">
        <f t="shared" si="0"/>
        <v>0.16990592207431396</v>
      </c>
      <c r="I16" s="72" t="s">
        <v>383</v>
      </c>
      <c r="J16" s="73">
        <f>SUM(K14-J14)/K14</f>
        <v>0.908904344711273</v>
      </c>
    </row>
    <row r="17" spans="1:7" ht="13.5" thickBot="1">
      <c r="A17" t="s">
        <v>386</v>
      </c>
      <c r="B17">
        <v>53</v>
      </c>
      <c r="E17" s="27" t="s">
        <v>178</v>
      </c>
      <c r="F17" s="28">
        <v>72797.716</v>
      </c>
      <c r="G17" s="117">
        <f t="shared" si="0"/>
        <v>0.12389639356406798</v>
      </c>
    </row>
    <row r="18" spans="1:7" ht="15" customHeight="1">
      <c r="A18" t="s">
        <v>388</v>
      </c>
      <c r="B18" s="64" t="s">
        <v>387</v>
      </c>
      <c r="E18" s="74" t="s">
        <v>179</v>
      </c>
      <c r="F18" s="75">
        <f>SUM(F4:F17)</f>
        <v>587569.29</v>
      </c>
      <c r="G18" s="37"/>
    </row>
    <row r="19" spans="1:7" ht="15" customHeight="1">
      <c r="A19" s="25" t="s">
        <v>390</v>
      </c>
      <c r="B19" s="25">
        <v>180</v>
      </c>
      <c r="C19" s="78"/>
      <c r="F19" s="76">
        <f>COUNT(F4:F17)</f>
        <v>14</v>
      </c>
      <c r="G19" s="92" t="s">
        <v>372</v>
      </c>
    </row>
    <row r="20" spans="1:7" ht="15" customHeight="1">
      <c r="A20" t="s">
        <v>397</v>
      </c>
      <c r="B20" s="91" t="s">
        <v>395</v>
      </c>
      <c r="C20" s="78"/>
      <c r="F20" s="66">
        <f>COUNT(F4,F6:F7,F10:F12,F15:F17)</f>
        <v>9</v>
      </c>
      <c r="G20" s="93" t="s">
        <v>371</v>
      </c>
    </row>
    <row r="21" spans="2:7" ht="15" customHeight="1">
      <c r="B21" s="91"/>
      <c r="C21" s="78"/>
      <c r="F21" s="66"/>
      <c r="G21" s="93"/>
    </row>
    <row r="22" spans="1:11" ht="30" customHeight="1">
      <c r="A22" s="55" t="s">
        <v>429</v>
      </c>
      <c r="B22" s="15" t="s">
        <v>419</v>
      </c>
      <c r="C22" s="101" t="s">
        <v>422</v>
      </c>
      <c r="D22" s="101" t="s">
        <v>428</v>
      </c>
      <c r="E22" s="101" t="s">
        <v>431</v>
      </c>
      <c r="F22" s="101" t="s">
        <v>427</v>
      </c>
      <c r="G22" s="101" t="s">
        <v>430</v>
      </c>
      <c r="H22" s="15"/>
      <c r="I22" s="15"/>
      <c r="J22" s="15"/>
      <c r="K22" s="16"/>
    </row>
    <row r="23" spans="1:11" ht="15" customHeight="1">
      <c r="A23" s="17" t="s">
        <v>420</v>
      </c>
      <c r="B23" s="13">
        <v>180</v>
      </c>
      <c r="C23" s="58">
        <v>0.75</v>
      </c>
      <c r="D23" s="102">
        <f>CRITBINOM(182,0.75,0.1)</f>
        <v>129</v>
      </c>
      <c r="E23" s="103">
        <f>D23/B23</f>
        <v>0.7166666666666667</v>
      </c>
      <c r="F23" s="102">
        <f>CRITBINOM(182,0.75,0.9)</f>
        <v>144</v>
      </c>
      <c r="G23" s="103">
        <f>F23/B23</f>
        <v>0.8</v>
      </c>
      <c r="H23" s="13"/>
      <c r="I23" s="13"/>
      <c r="J23" s="13"/>
      <c r="K23" s="18"/>
    </row>
    <row r="24" spans="1:11" ht="15" customHeight="1">
      <c r="A24" s="17" t="s">
        <v>421</v>
      </c>
      <c r="B24" s="13">
        <v>1713</v>
      </c>
      <c r="C24" s="58">
        <v>0.81</v>
      </c>
      <c r="D24" s="102">
        <f>CRITBINOM(1713,0.81,0.1)</f>
        <v>1367</v>
      </c>
      <c r="E24" s="103">
        <f>D24/B24</f>
        <v>0.7980151780502043</v>
      </c>
      <c r="F24" s="102">
        <f>CRITBINOM(1713,0.81,0.9)</f>
        <v>1408</v>
      </c>
      <c r="G24" s="103">
        <f>F24/B24</f>
        <v>0.8219497956800934</v>
      </c>
      <c r="H24" s="13" t="s">
        <v>432</v>
      </c>
      <c r="I24" s="13"/>
      <c r="J24" s="13"/>
      <c r="K24" s="18"/>
    </row>
    <row r="25" spans="1:11" ht="15" customHeight="1">
      <c r="A25" s="106" t="s">
        <v>433</v>
      </c>
      <c r="B25" s="13"/>
      <c r="C25" s="58"/>
      <c r="D25" s="102"/>
      <c r="E25" s="103"/>
      <c r="F25" s="102"/>
      <c r="G25" s="103"/>
      <c r="H25" s="13"/>
      <c r="I25" s="13"/>
      <c r="J25" s="13"/>
      <c r="K25" s="18"/>
    </row>
    <row r="26" spans="1:11" ht="15" customHeight="1">
      <c r="A26" s="17" t="s">
        <v>420</v>
      </c>
      <c r="B26" s="13">
        <v>180</v>
      </c>
      <c r="C26" s="58">
        <v>0.75</v>
      </c>
      <c r="D26" s="102">
        <f>CRITBINOM(182,0.75,0.025)</f>
        <v>125</v>
      </c>
      <c r="E26" s="103">
        <f>D26/B26</f>
        <v>0.6944444444444444</v>
      </c>
      <c r="F26" s="102">
        <f>CRITBINOM(182,0.75,0.975)</f>
        <v>148</v>
      </c>
      <c r="G26" s="103">
        <f>F26/B26</f>
        <v>0.8222222222222222</v>
      </c>
      <c r="H26" s="13"/>
      <c r="I26" s="13"/>
      <c r="J26" s="13"/>
      <c r="K26" s="18"/>
    </row>
    <row r="27" spans="1:11" ht="15" customHeight="1">
      <c r="A27" s="21" t="s">
        <v>421</v>
      </c>
      <c r="B27" s="22">
        <v>1713</v>
      </c>
      <c r="C27" s="40">
        <v>0.81</v>
      </c>
      <c r="D27" s="104">
        <f>CRITBINOM(1713,0.81,0.025)</f>
        <v>1355</v>
      </c>
      <c r="E27" s="105">
        <f>D27/B27</f>
        <v>0.791009924109749</v>
      </c>
      <c r="F27" s="104">
        <f>CRITBINOM(1713,0.81,0.975)</f>
        <v>1419</v>
      </c>
      <c r="G27" s="105">
        <f>F27/B27</f>
        <v>0.8283712784588442</v>
      </c>
      <c r="H27" s="22" t="s">
        <v>432</v>
      </c>
      <c r="I27" s="22"/>
      <c r="J27" s="22"/>
      <c r="K27" s="23"/>
    </row>
    <row r="28" spans="3:7" ht="15" customHeight="1">
      <c r="C28" s="37"/>
      <c r="D28" s="11"/>
      <c r="E28" s="100"/>
      <c r="F28" s="11"/>
      <c r="G28" s="100"/>
    </row>
    <row r="29" spans="1:2" ht="12.75">
      <c r="A29" s="25"/>
      <c r="B29" s="26"/>
    </row>
    <row r="30" spans="1:11" ht="65.25" customHeight="1" thickBot="1">
      <c r="A30" s="95" t="s">
        <v>293</v>
      </c>
      <c r="B30" s="139" t="s">
        <v>411</v>
      </c>
      <c r="C30" s="96" t="s">
        <v>423</v>
      </c>
      <c r="D30" s="96" t="s">
        <v>424</v>
      </c>
      <c r="E30" s="96" t="s">
        <v>425</v>
      </c>
      <c r="F30" s="96" t="s">
        <v>426</v>
      </c>
      <c r="G30" s="96" t="s">
        <v>415</v>
      </c>
      <c r="H30" s="96" t="s">
        <v>412</v>
      </c>
      <c r="I30" s="96" t="s">
        <v>413</v>
      </c>
      <c r="J30" s="97" t="s">
        <v>414</v>
      </c>
      <c r="K30" s="16"/>
    </row>
    <row r="31" spans="1:11" ht="25.5">
      <c r="A31" s="56" t="s">
        <v>399</v>
      </c>
      <c r="B31" s="48">
        <f>ICHmw2!H414</f>
        <v>381</v>
      </c>
      <c r="C31" s="57">
        <f>ICHmw2!H416</f>
        <v>0.8083989501312336</v>
      </c>
      <c r="D31" s="57">
        <f>ICHmw2!I416</f>
        <v>0.8818897637795275</v>
      </c>
      <c r="E31" s="58">
        <f>ICHmw2!J416</f>
        <v>0.895749908370768</v>
      </c>
      <c r="F31" s="58">
        <f>ICHmw2!K416</f>
        <v>0.9376221700914816</v>
      </c>
      <c r="G31" s="58">
        <f>ICHmw2!L416</f>
        <v>0.689501312335958</v>
      </c>
      <c r="H31" s="58">
        <f>ICHmw2!M416</f>
        <v>0.8174540682414698</v>
      </c>
      <c r="I31" s="57">
        <f>ICHmw2!N416</f>
        <v>0.7899659184758431</v>
      </c>
      <c r="J31" s="57">
        <f>ICHmw2!O416</f>
        <v>0.8576700722174352</v>
      </c>
      <c r="K31" s="18"/>
    </row>
    <row r="32" spans="1:11" ht="25.5">
      <c r="A32" s="59" t="s">
        <v>400</v>
      </c>
      <c r="B32" s="38">
        <f>ICHmw2!H460</f>
        <v>34</v>
      </c>
      <c r="C32" s="39">
        <f>ICHmw2!H461</f>
        <v>0.7705882352941176</v>
      </c>
      <c r="D32" s="39">
        <f>ICHmw2!I461</f>
        <v>0.8588235294117647</v>
      </c>
      <c r="E32" s="40">
        <f>ICHmw2!J461</f>
        <v>0.8481285877998702</v>
      </c>
      <c r="F32" s="40">
        <f>ICHmw2!K461</f>
        <v>0.9207992131780475</v>
      </c>
      <c r="G32" s="40">
        <f>ICHmw2!L461</f>
        <v>0.6470588235294118</v>
      </c>
      <c r="H32" s="40">
        <f>ICHmw2!M461</f>
        <v>0.7941176470588235</v>
      </c>
      <c r="I32" s="39">
        <f>ICHmw2!N461</f>
        <v>0.6245213412535547</v>
      </c>
      <c r="J32" s="39">
        <f>ICHmw2!O461</f>
        <v>0.7876152950655237</v>
      </c>
      <c r="K32" s="18"/>
    </row>
    <row r="33" spans="1:11" ht="25.5">
      <c r="A33" s="56" t="s">
        <v>401</v>
      </c>
      <c r="B33" s="48">
        <f>ICHwk1!H350</f>
        <v>328</v>
      </c>
      <c r="C33" s="57">
        <f>ICHwk1!H352</f>
        <v>0.7920731707317071</v>
      </c>
      <c r="D33" s="57">
        <f>ICHwk1!I352</f>
        <v>0.86890243902439</v>
      </c>
      <c r="E33" s="58">
        <f>ICHwk1!J352</f>
        <v>0.866600600513882</v>
      </c>
      <c r="F33" s="58">
        <f>ICHwk1!K352</f>
        <v>0.9120736055886616</v>
      </c>
      <c r="G33" s="58">
        <f>ICHwk1!L352</f>
        <v>0.6988719512195122</v>
      </c>
      <c r="H33" s="58">
        <f>ICHwk1!M352</f>
        <v>0.8148780487804878</v>
      </c>
      <c r="I33" s="57">
        <f>ICHwk1!N352</f>
        <v>0.7484619081273111</v>
      </c>
      <c r="J33" s="57">
        <f>ICHwk1!O352</f>
        <v>0.855799042375311</v>
      </c>
      <c r="K33" s="18"/>
    </row>
    <row r="34" spans="1:11" ht="25.5">
      <c r="A34" s="59" t="s">
        <v>402</v>
      </c>
      <c r="B34" s="38">
        <f>ICHwk1!H403</f>
        <v>40</v>
      </c>
      <c r="C34" s="39">
        <f>ICHwk1!H404</f>
        <v>0.805</v>
      </c>
      <c r="D34" s="39">
        <f>ICHwk1!I404</f>
        <v>0.8675</v>
      </c>
      <c r="E34" s="40">
        <f>ICHwk1!J404</f>
        <v>0.8935537281208612</v>
      </c>
      <c r="F34" s="40">
        <f>ICHwk1!K404</f>
        <v>0.9189989682911494</v>
      </c>
      <c r="G34" s="40">
        <f>ICHwk1!L404</f>
        <v>0.62</v>
      </c>
      <c r="H34" s="40">
        <f>ICHwk1!M404</f>
        <v>0.7625</v>
      </c>
      <c r="I34" s="39">
        <f>ICHwk1!N404</f>
        <v>0.7242134881567411</v>
      </c>
      <c r="J34" s="39">
        <f>ICHwk1!O404</f>
        <v>0.8426988273691952</v>
      </c>
      <c r="K34" s="18"/>
    </row>
    <row r="35" spans="1:11" ht="25.5">
      <c r="A35" s="56" t="s">
        <v>403</v>
      </c>
      <c r="B35" s="48">
        <f>ICHvk1!H315</f>
        <v>307</v>
      </c>
      <c r="C35" s="60">
        <f>ICHvk1!H316</f>
        <v>0.8462540716612377</v>
      </c>
      <c r="D35" s="60">
        <f>ICHvk1!I316</f>
        <v>0.9097719869706838</v>
      </c>
      <c r="E35" s="61">
        <f>ICHvk1!J316</f>
        <v>0.8845405871463551</v>
      </c>
      <c r="F35" s="61">
        <f>ICHvk1!K316</f>
        <v>0.9325232996614541</v>
      </c>
      <c r="G35" s="61">
        <f>ICHvk1!L316</f>
        <v>0.7776221498371338</v>
      </c>
      <c r="H35" s="61">
        <f>ICHvk1!M316</f>
        <v>0.874951140065147</v>
      </c>
      <c r="I35" s="60">
        <f>ICHvk1!N316</f>
        <v>0.8120387053881508</v>
      </c>
      <c r="J35" s="60">
        <f>ICHvk1!O316</f>
        <v>0.9003079191155935</v>
      </c>
      <c r="K35" s="18"/>
    </row>
    <row r="36" spans="1:11" ht="25.5">
      <c r="A36" s="59" t="s">
        <v>404</v>
      </c>
      <c r="B36" s="38">
        <f>ICHvk1!H363</f>
        <v>38</v>
      </c>
      <c r="C36" s="41">
        <f>ICHvk1!H364</f>
        <v>0.7421052631578947</v>
      </c>
      <c r="D36" s="41">
        <f>ICHvk1!I364</f>
        <v>0.8605263157894738</v>
      </c>
      <c r="E36" s="42">
        <f>ICHvk1!J364</f>
        <v>0.8850293474205582</v>
      </c>
      <c r="F36" s="42">
        <f>ICHvk1!K364</f>
        <v>0.941709340915689</v>
      </c>
      <c r="G36" s="42">
        <f>ICHvk1!L364</f>
        <v>0.6736842105263158</v>
      </c>
      <c r="H36" s="42">
        <f>ICHvk1!M364</f>
        <v>0.8026315789473685</v>
      </c>
      <c r="I36" s="41">
        <f>ICHvk1!N364</f>
        <v>0.8576726994515025</v>
      </c>
      <c r="J36" s="41">
        <f>ICHvk1!O364</f>
        <v>0.9206580288141195</v>
      </c>
      <c r="K36" s="18"/>
    </row>
    <row r="37" spans="1:11" ht="25.5">
      <c r="A37" s="56" t="s">
        <v>405</v>
      </c>
      <c r="B37" s="48">
        <f>ESSFvc!H243</f>
        <v>221</v>
      </c>
      <c r="C37" s="60">
        <f>ESSFvc!H245</f>
        <v>0.8692307692307694</v>
      </c>
      <c r="D37" s="60">
        <f>ESSFvc!I245</f>
        <v>0.9099547511312218</v>
      </c>
      <c r="E37" s="61">
        <f>ESSFvc!J245</f>
        <v>0.9259870374912141</v>
      </c>
      <c r="F37" s="61">
        <f>ESSFvc!K245</f>
        <v>0.9496853082070569</v>
      </c>
      <c r="G37" s="61">
        <f>ESSFvc!L245</f>
        <v>0.7515837104072397</v>
      </c>
      <c r="H37" s="61">
        <f>ESSFvc!M245</f>
        <v>0.8493212669683257</v>
      </c>
      <c r="I37" s="60">
        <f>ESSFvc!N245</f>
        <v>0.8116115891329957</v>
      </c>
      <c r="J37" s="60">
        <f>ESSFvc!O245</f>
        <v>0.8891591018183532</v>
      </c>
      <c r="K37" s="18"/>
    </row>
    <row r="38" spans="1:11" ht="25.5">
      <c r="A38" s="59" t="s">
        <v>406</v>
      </c>
      <c r="B38" s="48">
        <f>ESSFvc!H278</f>
        <v>24</v>
      </c>
      <c r="C38" s="60">
        <f>ESSFvc!H279</f>
        <v>0.6749999999999999</v>
      </c>
      <c r="D38" s="60">
        <f>ESSFvc!I279</f>
        <v>0.7791666666666667</v>
      </c>
      <c r="E38" s="61">
        <f>ESSFvc!J279</f>
        <v>0.7474218436829441</v>
      </c>
      <c r="F38" s="61">
        <f>ESSFvc!K279</f>
        <v>0.8397068900528437</v>
      </c>
      <c r="G38" s="61">
        <f>ESSFvc!L279</f>
        <v>0.5666666666666668</v>
      </c>
      <c r="H38" s="61">
        <f>ESSFvc!M279</f>
        <v>0.7062500000000002</v>
      </c>
      <c r="I38" s="60">
        <f>ESSFvc!N279</f>
        <v>0.6883760707577701</v>
      </c>
      <c r="J38" s="60">
        <f>ESSFvc!O279</f>
        <v>0.791196595788718</v>
      </c>
      <c r="K38" s="18"/>
    </row>
    <row r="39" spans="1:11" ht="25.5">
      <c r="A39" s="62" t="s">
        <v>407</v>
      </c>
      <c r="B39" s="51">
        <f>ESSFwc2!H62</f>
        <v>54</v>
      </c>
      <c r="C39" s="39">
        <f>ESSFwc2!H63</f>
        <v>0.9629629629629629</v>
      </c>
      <c r="D39" s="39">
        <f>ESSFwc2!I63</f>
        <v>0.9814814814814815</v>
      </c>
      <c r="E39" s="40">
        <f>ESSFwc2!J63</f>
        <v>0.9216393840306845</v>
      </c>
      <c r="F39" s="40">
        <f>ESSFwc2!K63</f>
        <v>0.9608196920153423</v>
      </c>
      <c r="G39" s="40">
        <f>ESSFwc2!L63</f>
        <v>0.8592592592592594</v>
      </c>
      <c r="H39" s="40">
        <f>ESSFwc2!M63</f>
        <v>0.9296296296296297</v>
      </c>
      <c r="I39" s="39">
        <f>ESSFwc2!N63</f>
        <v>0.8537102900282661</v>
      </c>
      <c r="J39" s="39">
        <f>ESSFwc2!O63</f>
        <v>0.926855145014133</v>
      </c>
      <c r="K39" s="18"/>
    </row>
    <row r="40" spans="1:11" ht="25.5">
      <c r="A40" s="56" t="s">
        <v>408</v>
      </c>
      <c r="B40" s="63">
        <f>ESSFwc4!H112</f>
        <v>104</v>
      </c>
      <c r="C40" s="57">
        <f>ESSFwc4!H113</f>
        <v>0.8961538461538462</v>
      </c>
      <c r="D40" s="57">
        <f>ESSFwc4!I113</f>
        <v>0.9346153846153846</v>
      </c>
      <c r="E40" s="58">
        <f>ESSFwc4!J113</f>
        <v>0.936911228250277</v>
      </c>
      <c r="F40" s="58">
        <f>ESSFwc4!K113</f>
        <v>0.9522693222817383</v>
      </c>
      <c r="G40" s="58">
        <f>ESSFwc4!L113</f>
        <v>0.8134615384615385</v>
      </c>
      <c r="H40" s="58">
        <f>ESSFwc4!M113</f>
        <v>0.8923076923076922</v>
      </c>
      <c r="I40" s="57">
        <f>ESSFwc4!N113</f>
        <v>0.8624763022929193</v>
      </c>
      <c r="J40" s="57">
        <f>ESSFwc4!O113</f>
        <v>0.9157498872374454</v>
      </c>
      <c r="K40" s="18"/>
    </row>
    <row r="41" spans="1:11" ht="25.5">
      <c r="A41" s="59" t="s">
        <v>409</v>
      </c>
      <c r="B41" s="51">
        <f>ESSFwc4!H166</f>
        <v>44</v>
      </c>
      <c r="C41" s="39">
        <f>ESSFwc4!H167</f>
        <v>0.765909090909091</v>
      </c>
      <c r="D41" s="39">
        <f>ESSFwc4!I167</f>
        <v>0.8113636363636364</v>
      </c>
      <c r="E41" s="40">
        <f>ESSFwc4!J167</f>
        <v>0.9067030637650555</v>
      </c>
      <c r="F41" s="40">
        <f>ESSFwc4!K167</f>
        <v>0.9208604949343202</v>
      </c>
      <c r="G41" s="40">
        <f>ESSFwc4!L167</f>
        <v>0.6445454545454546</v>
      </c>
      <c r="H41" s="40">
        <f>ESSFwc4!M167</f>
        <v>0.7400000000000001</v>
      </c>
      <c r="I41" s="39">
        <f>ESSFwc4!N167</f>
        <v>0.6469651229001467</v>
      </c>
      <c r="J41" s="39">
        <f>ESSFwc4!O167</f>
        <v>0.7815795537903945</v>
      </c>
      <c r="K41" s="18"/>
    </row>
    <row r="42" spans="1:11" ht="25.5">
      <c r="A42" s="62" t="s">
        <v>410</v>
      </c>
      <c r="B42" s="52">
        <f>ESSFwcp!H144</f>
        <v>136</v>
      </c>
      <c r="C42" s="53">
        <f>ESSFwcp!H145</f>
        <v>0.9147058823529413</v>
      </c>
      <c r="D42" s="53">
        <f>ESSFwcp!I145</f>
        <v>0.9477941176470589</v>
      </c>
      <c r="E42" s="54">
        <f>ESSFwcp!J145</f>
        <v>0.8975447324465559</v>
      </c>
      <c r="F42" s="54">
        <f>ESSFwcp!K145</f>
        <v>0.939994613605585</v>
      </c>
      <c r="G42" s="54">
        <f>ESSFwcp!L145</f>
        <v>0.8301470588235293</v>
      </c>
      <c r="H42" s="54">
        <f>ESSFwcp!M145</f>
        <v>0.9058823529411764</v>
      </c>
      <c r="I42" s="53">
        <f>ESSFwcp!N145</f>
        <v>0.805497091261918</v>
      </c>
      <c r="J42" s="53">
        <f>ESSFwcp!O145</f>
        <v>0.8979552799903492</v>
      </c>
      <c r="K42" s="23"/>
    </row>
    <row r="45" spans="1:12" s="49" customFormat="1" ht="71.25" thickBot="1">
      <c r="A45" s="79"/>
      <c r="B45" s="80" t="s">
        <v>370</v>
      </c>
      <c r="C45" s="80" t="s">
        <v>367</v>
      </c>
      <c r="D45" s="96" t="s">
        <v>423</v>
      </c>
      <c r="E45" s="96" t="s">
        <v>424</v>
      </c>
      <c r="F45" s="96" t="s">
        <v>425</v>
      </c>
      <c r="G45" s="96" t="s">
        <v>426</v>
      </c>
      <c r="H45" s="96" t="s">
        <v>415</v>
      </c>
      <c r="I45" s="96" t="s">
        <v>412</v>
      </c>
      <c r="J45" s="96" t="s">
        <v>413</v>
      </c>
      <c r="K45" s="97" t="s">
        <v>414</v>
      </c>
      <c r="L45"/>
    </row>
    <row r="46" spans="1:11" ht="29.25" customHeight="1">
      <c r="A46" s="81" t="s">
        <v>368</v>
      </c>
      <c r="B46" s="82" t="s">
        <v>373</v>
      </c>
      <c r="C46" s="83">
        <f>SUM(B31,B33,B35,B37,B39,B40,B42)</f>
        <v>1531</v>
      </c>
      <c r="D46" s="84">
        <f>AVERAGE(C31,C33,C35,C37,C39,C40,C42)</f>
        <v>0.8699685218892428</v>
      </c>
      <c r="E46" s="84">
        <f aca="true" t="shared" si="1" ref="E46:K46">AVERAGE(D31,D33,D35,D37,D39,D40,D42)</f>
        <v>0.9192014178071071</v>
      </c>
      <c r="F46" s="58">
        <f t="shared" si="1"/>
        <v>0.9041390683213909</v>
      </c>
      <c r="G46" s="58">
        <f t="shared" si="1"/>
        <v>0.9407125730644744</v>
      </c>
      <c r="H46" s="58">
        <f t="shared" si="1"/>
        <v>0.7743495686205959</v>
      </c>
      <c r="I46" s="58">
        <f t="shared" si="1"/>
        <v>0.8692034569905613</v>
      </c>
      <c r="J46" s="84">
        <f t="shared" si="1"/>
        <v>0.8119659721010578</v>
      </c>
      <c r="K46" s="85">
        <f t="shared" si="1"/>
        <v>0.8919280639669458</v>
      </c>
    </row>
    <row r="47" spans="1:11" ht="25.5">
      <c r="A47" s="86" t="s">
        <v>369</v>
      </c>
      <c r="B47" s="87" t="s">
        <v>374</v>
      </c>
      <c r="C47" s="88">
        <f>SUM(B41,B38,B36,B34,B32)</f>
        <v>180</v>
      </c>
      <c r="D47" s="89">
        <f>AVERAGE(C32,C34,C36,C38,C41)</f>
        <v>0.7517205178722206</v>
      </c>
      <c r="E47" s="89">
        <f aca="true" t="shared" si="2" ref="E47:K47">AVERAGE(D32,D34,D36,D38,D41)</f>
        <v>0.8354760296463084</v>
      </c>
      <c r="F47" s="40">
        <f t="shared" si="2"/>
        <v>0.8561673141578579</v>
      </c>
      <c r="G47" s="40">
        <f t="shared" si="2"/>
        <v>0.90841498147441</v>
      </c>
      <c r="H47" s="40">
        <f t="shared" si="2"/>
        <v>0.6303910310535698</v>
      </c>
      <c r="I47" s="40">
        <f t="shared" si="2"/>
        <v>0.7610998452012385</v>
      </c>
      <c r="J47" s="89">
        <f t="shared" si="2"/>
        <v>0.7083497445039431</v>
      </c>
      <c r="K47" s="90">
        <f t="shared" si="2"/>
        <v>0.8247496601655901</v>
      </c>
    </row>
    <row r="49" ht="12.75">
      <c r="D49" s="37"/>
    </row>
    <row r="50" ht="12.75">
      <c r="D50" s="37"/>
    </row>
  </sheetData>
  <printOptions/>
  <pageMargins left="0.75" right="0.75" top="1" bottom="1" header="0.5" footer="0.5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4"/>
  <sheetViews>
    <sheetView workbookViewId="0" topLeftCell="A1">
      <selection activeCell="D12" sqref="D12"/>
    </sheetView>
  </sheetViews>
  <sheetFormatPr defaultColWidth="9.140625" defaultRowHeight="12.75"/>
  <cols>
    <col min="1" max="1" width="10.28125" style="9" customWidth="1"/>
    <col min="2" max="2" width="8.00390625" style="9" customWidth="1"/>
    <col min="3" max="3" width="10.57421875" style="0" bestFit="1" customWidth="1"/>
    <col min="4" max="4" width="9.57421875" style="0" customWidth="1"/>
    <col min="6" max="6" width="14.140625" style="9" customWidth="1"/>
    <col min="7" max="7" width="9.57421875" style="0" customWidth="1"/>
    <col min="19" max="19" width="7.140625" style="0" customWidth="1"/>
    <col min="20" max="20" width="8.421875" style="0" customWidth="1"/>
    <col min="21" max="21" width="7.00390625" style="0" customWidth="1"/>
    <col min="22" max="22" width="7.8515625" style="0" customWidth="1"/>
    <col min="23" max="23" width="7.421875" style="0" customWidth="1"/>
    <col min="24" max="24" width="7.28125" style="0" customWidth="1"/>
  </cols>
  <sheetData>
    <row r="2" spans="3:6" ht="12.75">
      <c r="C2" s="8"/>
      <c r="D2" s="8"/>
      <c r="E2" s="8"/>
      <c r="F2" s="113"/>
    </row>
    <row r="3" spans="1:10" ht="51">
      <c r="A3" s="111" t="s">
        <v>416</v>
      </c>
      <c r="B3" s="118" t="s">
        <v>10</v>
      </c>
      <c r="C3" s="118" t="s">
        <v>7</v>
      </c>
      <c r="D3" s="118" t="s">
        <v>6</v>
      </c>
      <c r="E3" s="118" t="s">
        <v>5</v>
      </c>
      <c r="F3" s="118" t="s">
        <v>9</v>
      </c>
      <c r="G3" s="118" t="s">
        <v>8</v>
      </c>
      <c r="H3" s="118" t="s">
        <v>3</v>
      </c>
      <c r="I3" s="118" t="s">
        <v>4</v>
      </c>
      <c r="J3" s="118" t="s">
        <v>0</v>
      </c>
    </row>
    <row r="4" spans="1:7" ht="12.75">
      <c r="A4" s="112" t="s">
        <v>166</v>
      </c>
      <c r="B4" s="112" t="s">
        <v>34</v>
      </c>
      <c r="F4" s="9">
        <v>1763792.8217039902</v>
      </c>
      <c r="G4">
        <v>425</v>
      </c>
    </row>
    <row r="5" spans="1:7" ht="12.75">
      <c r="A5" s="112" t="s">
        <v>166</v>
      </c>
      <c r="B5" s="112" t="s">
        <v>59</v>
      </c>
      <c r="F5" s="9">
        <v>118276.8972629878</v>
      </c>
      <c r="G5">
        <v>32</v>
      </c>
    </row>
    <row r="6" spans="1:7" ht="12.75">
      <c r="A6" s="112" t="s">
        <v>166</v>
      </c>
      <c r="B6" s="112" t="s">
        <v>63</v>
      </c>
      <c r="F6" s="9">
        <v>69723149.91511491</v>
      </c>
      <c r="G6">
        <v>18</v>
      </c>
    </row>
    <row r="7" spans="1:7" ht="12.75">
      <c r="A7" s="112" t="s">
        <v>166</v>
      </c>
      <c r="B7" s="112" t="s">
        <v>417</v>
      </c>
      <c r="F7" s="9">
        <v>830382.5304011079</v>
      </c>
      <c r="G7">
        <v>277</v>
      </c>
    </row>
    <row r="8" spans="1:7" ht="12.75">
      <c r="A8" s="112" t="s">
        <v>166</v>
      </c>
      <c r="B8" s="112" t="s">
        <v>181</v>
      </c>
      <c r="F8" s="9">
        <v>313224.4339521846</v>
      </c>
      <c r="G8">
        <v>92</v>
      </c>
    </row>
    <row r="9" spans="1:7" ht="12.75">
      <c r="A9" s="112" t="s">
        <v>166</v>
      </c>
      <c r="B9" s="112" t="s">
        <v>185</v>
      </c>
      <c r="F9" s="9">
        <v>2277508.4477361436</v>
      </c>
      <c r="G9">
        <v>364</v>
      </c>
    </row>
    <row r="10" spans="1:7" ht="12.75">
      <c r="A10" s="112" t="s">
        <v>166</v>
      </c>
      <c r="B10" s="112" t="s">
        <v>340</v>
      </c>
      <c r="F10" s="9">
        <v>273927779.19958174</v>
      </c>
      <c r="G10">
        <v>54527</v>
      </c>
    </row>
    <row r="11" spans="1:7" ht="12.75">
      <c r="A11" s="112" t="s">
        <v>166</v>
      </c>
      <c r="B11" s="112" t="s">
        <v>345</v>
      </c>
      <c r="F11" s="9">
        <v>22058477.353063248</v>
      </c>
      <c r="G11">
        <v>1780</v>
      </c>
    </row>
    <row r="12" spans="1:7" ht="12.75">
      <c r="A12" s="112" t="s">
        <v>166</v>
      </c>
      <c r="B12" s="112" t="s">
        <v>323</v>
      </c>
      <c r="F12" s="9">
        <v>226545.9004562893</v>
      </c>
      <c r="G12">
        <v>103</v>
      </c>
    </row>
    <row r="13" spans="1:7" ht="12.75">
      <c r="A13" s="112" t="s">
        <v>166</v>
      </c>
      <c r="B13" s="112" t="s">
        <v>301</v>
      </c>
      <c r="F13" s="9">
        <v>5388372.481913551</v>
      </c>
      <c r="G13">
        <v>1934</v>
      </c>
    </row>
    <row r="14" spans="1:7" ht="12.75">
      <c r="A14" s="112" t="s">
        <v>166</v>
      </c>
      <c r="B14" s="112" t="s">
        <v>83</v>
      </c>
      <c r="F14" s="9">
        <v>953553.9472908799</v>
      </c>
      <c r="G14">
        <v>357</v>
      </c>
    </row>
    <row r="15" spans="1:7" ht="12.75">
      <c r="A15" s="112" t="s">
        <v>166</v>
      </c>
      <c r="B15" s="112" t="s">
        <v>49</v>
      </c>
      <c r="F15" s="9">
        <v>191289894.76515174</v>
      </c>
      <c r="G15">
        <v>49877</v>
      </c>
    </row>
    <row r="16" spans="1:7" ht="12.75">
      <c r="A16" s="112" t="s">
        <v>167</v>
      </c>
      <c r="B16" s="112" t="s">
        <v>36</v>
      </c>
      <c r="F16" s="9">
        <v>10.79226322191823</v>
      </c>
      <c r="G16">
        <v>20</v>
      </c>
    </row>
    <row r="17" spans="1:7" ht="12.75">
      <c r="A17" s="112" t="s">
        <v>167</v>
      </c>
      <c r="B17" s="112" t="s">
        <v>34</v>
      </c>
      <c r="F17" s="9">
        <v>1.88468783855204</v>
      </c>
      <c r="G17">
        <v>28</v>
      </c>
    </row>
    <row r="18" spans="1:7" ht="12.75">
      <c r="A18" s="112" t="s">
        <v>167</v>
      </c>
      <c r="B18" s="112" t="s">
        <v>59</v>
      </c>
      <c r="F18" s="9">
        <v>-921258494.2002</v>
      </c>
      <c r="G18">
        <v>10</v>
      </c>
    </row>
    <row r="19" spans="1:7" ht="12.75">
      <c r="A19" s="112" t="s">
        <v>167</v>
      </c>
      <c r="B19" s="112" t="s">
        <v>63</v>
      </c>
      <c r="F19" s="9">
        <v>324.9967848851507</v>
      </c>
      <c r="G19">
        <v>24</v>
      </c>
    </row>
    <row r="20" spans="1:7" ht="12.75">
      <c r="A20" s="112" t="s">
        <v>167</v>
      </c>
      <c r="B20" s="112" t="s">
        <v>417</v>
      </c>
      <c r="F20" s="9">
        <v>18.78059261246019</v>
      </c>
      <c r="G20">
        <v>23</v>
      </c>
    </row>
    <row r="21" spans="1:7" ht="12.75">
      <c r="A21" s="112" t="s">
        <v>167</v>
      </c>
      <c r="B21" s="112" t="s">
        <v>181</v>
      </c>
      <c r="F21" s="9">
        <v>-581343665.3624083</v>
      </c>
      <c r="G21">
        <v>2</v>
      </c>
    </row>
    <row r="22" spans="1:7" ht="12.75">
      <c r="A22" s="112" t="s">
        <v>167</v>
      </c>
      <c r="B22" s="112" t="s">
        <v>185</v>
      </c>
      <c r="F22" s="9">
        <v>11.1378297855835</v>
      </c>
      <c r="G22">
        <v>1</v>
      </c>
    </row>
    <row r="23" spans="1:7" ht="12.75">
      <c r="A23" s="112" t="s">
        <v>167</v>
      </c>
      <c r="B23" s="112" t="s">
        <v>340</v>
      </c>
      <c r="F23" s="9">
        <v>1314.549915635012</v>
      </c>
      <c r="G23">
        <v>1779</v>
      </c>
    </row>
    <row r="24" spans="1:7" ht="12.75">
      <c r="A24" s="112" t="s">
        <v>167</v>
      </c>
      <c r="B24" s="112" t="s">
        <v>345</v>
      </c>
      <c r="F24" s="9">
        <v>25167666.478736497</v>
      </c>
      <c r="G24">
        <v>24</v>
      </c>
    </row>
    <row r="25" spans="1:7" ht="12.75">
      <c r="A25" s="112" t="s">
        <v>167</v>
      </c>
      <c r="B25" s="112" t="s">
        <v>323</v>
      </c>
      <c r="F25" s="9">
        <v>40610518.23983179</v>
      </c>
      <c r="G25">
        <v>18</v>
      </c>
    </row>
    <row r="26" spans="1:7" ht="12.75">
      <c r="A26" s="112" t="s">
        <v>167</v>
      </c>
      <c r="B26" s="112" t="s">
        <v>301</v>
      </c>
      <c r="F26" s="9">
        <v>-517598932.09119606</v>
      </c>
      <c r="G26">
        <v>38</v>
      </c>
    </row>
    <row r="27" spans="1:9" ht="13.5" thickBot="1">
      <c r="A27" s="121" t="s">
        <v>167</v>
      </c>
      <c r="B27" s="121" t="s">
        <v>49</v>
      </c>
      <c r="C27" s="1"/>
      <c r="D27" s="1"/>
      <c r="E27" s="1"/>
      <c r="F27" s="10">
        <v>-414907509.3673327</v>
      </c>
      <c r="G27" s="1">
        <v>1389</v>
      </c>
      <c r="H27" s="1"/>
      <c r="I27" s="1"/>
    </row>
    <row r="28" spans="1:24" ht="12.75">
      <c r="A28" s="119"/>
      <c r="B28" s="119"/>
      <c r="S28" s="140" t="s">
        <v>15</v>
      </c>
      <c r="T28" s="15"/>
      <c r="U28" s="109"/>
      <c r="V28" s="15"/>
      <c r="W28" s="110"/>
      <c r="X28" s="16"/>
    </row>
    <row r="29" spans="1:24" ht="51">
      <c r="A29" s="111" t="s">
        <v>416</v>
      </c>
      <c r="B29" s="118" t="s">
        <v>10</v>
      </c>
      <c r="C29" s="118" t="s">
        <v>7</v>
      </c>
      <c r="D29" s="118" t="s">
        <v>6</v>
      </c>
      <c r="E29" s="118" t="s">
        <v>5</v>
      </c>
      <c r="F29" s="118" t="s">
        <v>9</v>
      </c>
      <c r="G29" s="118" t="s">
        <v>8</v>
      </c>
      <c r="H29" s="118" t="s">
        <v>3</v>
      </c>
      <c r="I29" s="118" t="s">
        <v>4</v>
      </c>
      <c r="J29" s="118" t="s">
        <v>0</v>
      </c>
      <c r="S29" s="130" t="s">
        <v>434</v>
      </c>
      <c r="T29" s="126" t="s">
        <v>11</v>
      </c>
      <c r="U29" s="127" t="s">
        <v>2</v>
      </c>
      <c r="V29" s="128" t="s">
        <v>12</v>
      </c>
      <c r="W29" s="126" t="s">
        <v>13</v>
      </c>
      <c r="X29" s="129" t="s">
        <v>435</v>
      </c>
    </row>
    <row r="30" spans="1:24" ht="12.75">
      <c r="A30" s="112" t="s">
        <v>168</v>
      </c>
      <c r="B30" s="112" t="s">
        <v>36</v>
      </c>
      <c r="C30">
        <f>SUM(ESSFvc!C7:C22,ESSFvc!C144:C167,ESSFvc!C253:C259)</f>
        <v>1058248.9166800457</v>
      </c>
      <c r="D30">
        <f>COUNT(ESSFvc!C7:C22,ESSFvc!C144:C167,ESSFvc!C253:C259)</f>
        <v>47</v>
      </c>
      <c r="E30" s="71">
        <f>D30/D$50</f>
        <v>0.19183673469387755</v>
      </c>
      <c r="F30" s="9">
        <v>161884855.71988606</v>
      </c>
      <c r="G30">
        <v>26401</v>
      </c>
      <c r="H30" s="71">
        <f>F30/F$50</f>
        <v>0.08363531450942527</v>
      </c>
      <c r="I30" s="71">
        <f>G30/G$50</f>
        <v>0.05933969113062554</v>
      </c>
      <c r="J30" s="125">
        <v>0.36</v>
      </c>
      <c r="S30" s="135" t="s">
        <v>36</v>
      </c>
      <c r="T30" s="132">
        <f>F30/10000</f>
        <v>16188.485571988607</v>
      </c>
      <c r="U30" s="133">
        <f>H30</f>
        <v>0.08363531450942527</v>
      </c>
      <c r="V30" s="108">
        <f>D30</f>
        <v>47</v>
      </c>
      <c r="W30" s="133">
        <f>E30</f>
        <v>0.19183673469387755</v>
      </c>
      <c r="X30" s="134">
        <v>0.08</v>
      </c>
    </row>
    <row r="31" spans="1:24" ht="12.75">
      <c r="A31" s="112" t="s">
        <v>168</v>
      </c>
      <c r="B31" s="112" t="s">
        <v>34</v>
      </c>
      <c r="C31">
        <f>SUM(ESSFvc!C23:C25,ESSFvc!C168:C174,ESSFvc!C260:C263)</f>
        <v>47038.54227777685</v>
      </c>
      <c r="D31">
        <f>COUNT(ESSFvc!C23:C25,ESSFvc!C168:C174,ESSFvc!C260:C263)</f>
        <v>14</v>
      </c>
      <c r="E31" s="71">
        <f aca="true" t="shared" si="0" ref="E31:E49">D31/D$50</f>
        <v>0.05714285714285714</v>
      </c>
      <c r="F31" s="9">
        <v>248570932.2538826</v>
      </c>
      <c r="G31">
        <v>63705</v>
      </c>
      <c r="H31" s="71">
        <f aca="true" t="shared" si="1" ref="H31:H49">F31/F$50</f>
        <v>0.1284203392868746</v>
      </c>
      <c r="I31" s="71">
        <f aca="true" t="shared" si="2" ref="I31:I49">G31/G$50</f>
        <v>0.1431852969007424</v>
      </c>
      <c r="S31" s="135" t="s">
        <v>34</v>
      </c>
      <c r="T31" s="132">
        <f aca="true" t="shared" si="3" ref="T31:T49">F31/10000</f>
        <v>24857.09322538826</v>
      </c>
      <c r="U31" s="133">
        <f aca="true" t="shared" si="4" ref="U31:U49">H31</f>
        <v>0.1284203392868746</v>
      </c>
      <c r="V31" s="108">
        <f aca="true" t="shared" si="5" ref="V31:V49">D31</f>
        <v>14</v>
      </c>
      <c r="W31" s="133">
        <f aca="true" t="shared" si="6" ref="W31:W49">E31</f>
        <v>0.05714285714285714</v>
      </c>
      <c r="X31" s="107">
        <v>0.06</v>
      </c>
    </row>
    <row r="32" spans="1:24" ht="12.75">
      <c r="A32" s="112" t="s">
        <v>168</v>
      </c>
      <c r="B32" s="112" t="s">
        <v>45</v>
      </c>
      <c r="C32">
        <f>SUM(ESSFvc!C26:C56,ESSFvc!C175:C199,ESSFvc!C264:C269)</f>
        <v>683759.7038702861</v>
      </c>
      <c r="D32">
        <f>COUNT(ESSFvc!C26:C56,ESSFvc!C175:C199,ESSFvc!C264:C269)</f>
        <v>62</v>
      </c>
      <c r="E32" s="71">
        <f t="shared" si="0"/>
        <v>0.2530612244897959</v>
      </c>
      <c r="F32" s="9">
        <v>461084473.64070475</v>
      </c>
      <c r="G32">
        <v>98405</v>
      </c>
      <c r="H32" s="71">
        <f t="shared" si="1"/>
        <v>0.23821218357249982</v>
      </c>
      <c r="I32" s="71">
        <f t="shared" si="2"/>
        <v>0.22117807301652234</v>
      </c>
      <c r="S32" s="135" t="s">
        <v>45</v>
      </c>
      <c r="T32" s="132">
        <f t="shared" si="3"/>
        <v>46108.447364070475</v>
      </c>
      <c r="U32" s="133">
        <f t="shared" si="4"/>
        <v>0.23821218357249982</v>
      </c>
      <c r="V32" s="108">
        <f t="shared" si="5"/>
        <v>62</v>
      </c>
      <c r="W32" s="133">
        <f t="shared" si="6"/>
        <v>0.2530612244897959</v>
      </c>
      <c r="X32" s="107">
        <v>0.24</v>
      </c>
    </row>
    <row r="33" spans="1:24" ht="12.75">
      <c r="A33" s="112" t="s">
        <v>168</v>
      </c>
      <c r="B33" s="112" t="s">
        <v>68</v>
      </c>
      <c r="C33">
        <f>SUM(ESSFvc!C57:C88,ESSFvc!C200:C205,ESSFvc!C270)</f>
        <v>814357.3595914039</v>
      </c>
      <c r="D33">
        <f>COUNT(ESSFvc!C57:C88,ESSFvc!C200:C205,ESSFvc!C270)</f>
        <v>39</v>
      </c>
      <c r="E33" s="71">
        <f t="shared" si="0"/>
        <v>0.15918367346938775</v>
      </c>
      <c r="F33" s="9">
        <v>246361667.40865746</v>
      </c>
      <c r="G33">
        <v>32766</v>
      </c>
      <c r="H33" s="71">
        <f t="shared" si="1"/>
        <v>0.12727895667054923</v>
      </c>
      <c r="I33" s="71">
        <f t="shared" si="2"/>
        <v>0.07364585885330391</v>
      </c>
      <c r="S33" s="135" t="s">
        <v>68</v>
      </c>
      <c r="T33" s="132">
        <f t="shared" si="3"/>
        <v>24636.166740865745</v>
      </c>
      <c r="U33" s="133">
        <f t="shared" si="4"/>
        <v>0.12727895667054923</v>
      </c>
      <c r="V33" s="108">
        <f t="shared" si="5"/>
        <v>39</v>
      </c>
      <c r="W33" s="133">
        <f t="shared" si="6"/>
        <v>0.15918367346938775</v>
      </c>
      <c r="X33" s="107">
        <v>0.13</v>
      </c>
    </row>
    <row r="34" spans="1:24" ht="12.75">
      <c r="A34" s="112" t="s">
        <v>168</v>
      </c>
      <c r="B34" s="112" t="s">
        <v>63</v>
      </c>
      <c r="C34">
        <f>SUM(ESSFvc!C89:C102,ESSFvc!C206:C214,ESSFvc!C271:C272)</f>
        <v>95310.638311382</v>
      </c>
      <c r="D34">
        <f>COUNT(ESSFvc!C89:C102,ESSFvc!C206:C214,ESSFvc!C271:C272)</f>
        <v>25</v>
      </c>
      <c r="E34" s="71">
        <f t="shared" si="0"/>
        <v>0.10204081632653061</v>
      </c>
      <c r="F34" s="9">
        <v>57856828.849106</v>
      </c>
      <c r="G34">
        <v>15687</v>
      </c>
      <c r="H34" s="71">
        <f t="shared" si="1"/>
        <v>0.02989083849625693</v>
      </c>
      <c r="I34" s="71">
        <f t="shared" si="2"/>
        <v>0.03525857864346513</v>
      </c>
      <c r="S34" s="135" t="s">
        <v>63</v>
      </c>
      <c r="T34" s="132">
        <f t="shared" si="3"/>
        <v>5785.6828849106</v>
      </c>
      <c r="U34" s="133">
        <f t="shared" si="4"/>
        <v>0.02989083849625693</v>
      </c>
      <c r="V34" s="108">
        <f t="shared" si="5"/>
        <v>25</v>
      </c>
      <c r="W34" s="133">
        <f t="shared" si="6"/>
        <v>0.10204081632653061</v>
      </c>
      <c r="X34" s="107">
        <v>0.03</v>
      </c>
    </row>
    <row r="35" spans="1:24" ht="12.75">
      <c r="A35" s="112" t="s">
        <v>168</v>
      </c>
      <c r="B35" s="112" t="s">
        <v>137</v>
      </c>
      <c r="C35">
        <f>SUM(ESSFvc!C103:C121,ESSFvc!C215:C224,ESSFvc!C273:C274)</f>
        <v>448884.97885771963</v>
      </c>
      <c r="D35">
        <f>COUNT(ESSFvc!C103:C121,ESSFvc!C215:C224,ESSFvc!C273:C274)</f>
        <v>31</v>
      </c>
      <c r="E35" s="71">
        <f t="shared" si="0"/>
        <v>0.12653061224489795</v>
      </c>
      <c r="F35" s="9">
        <v>68211721.09320544</v>
      </c>
      <c r="G35">
        <v>15833</v>
      </c>
      <c r="H35" s="71">
        <f t="shared" si="1"/>
        <v>0.03524053390596832</v>
      </c>
      <c r="I35" s="71">
        <f t="shared" si="2"/>
        <v>0.035586732687064665</v>
      </c>
      <c r="S35" s="135" t="s">
        <v>137</v>
      </c>
      <c r="T35" s="132">
        <f t="shared" si="3"/>
        <v>6821.172109320543</v>
      </c>
      <c r="U35" s="133">
        <f t="shared" si="4"/>
        <v>0.03524053390596832</v>
      </c>
      <c r="V35" s="108">
        <f t="shared" si="5"/>
        <v>31</v>
      </c>
      <c r="W35" s="133">
        <f t="shared" si="6"/>
        <v>0.12653061224489795</v>
      </c>
      <c r="X35" s="107">
        <v>0.04</v>
      </c>
    </row>
    <row r="36" spans="1:24" ht="12.75">
      <c r="A36" s="112" t="s">
        <v>168</v>
      </c>
      <c r="B36" s="112" t="s">
        <v>133</v>
      </c>
      <c r="C36">
        <f>SUM(ESSFvc!C122,ESSFvc!C225,ESSFvc!C275)</f>
        <v>15173.681861124898</v>
      </c>
      <c r="D36">
        <f>COUNT(ESSFvc!C122,ESSFvc!C225,ESSFvc!C275)</f>
        <v>3</v>
      </c>
      <c r="E36" s="71">
        <f t="shared" si="0"/>
        <v>0.012244897959183673</v>
      </c>
      <c r="F36" s="9">
        <v>7911761.317551276</v>
      </c>
      <c r="G36">
        <v>2325</v>
      </c>
      <c r="H36" s="71">
        <f t="shared" si="1"/>
        <v>0.00408748948858977</v>
      </c>
      <c r="I36" s="71">
        <f t="shared" si="2"/>
        <v>0.005225740762800817</v>
      </c>
      <c r="S36" s="135" t="s">
        <v>133</v>
      </c>
      <c r="T36" s="132">
        <f t="shared" si="3"/>
        <v>791.1761317551276</v>
      </c>
      <c r="U36" s="133">
        <f t="shared" si="4"/>
        <v>0.00408748948858977</v>
      </c>
      <c r="V36" s="108">
        <f t="shared" si="5"/>
        <v>3</v>
      </c>
      <c r="W36" s="133">
        <f t="shared" si="6"/>
        <v>0.012244897959183673</v>
      </c>
      <c r="X36" s="136">
        <v>0</v>
      </c>
    </row>
    <row r="37" spans="1:24" ht="12.75">
      <c r="A37" s="112" t="s">
        <v>168</v>
      </c>
      <c r="B37" s="112" t="s">
        <v>181</v>
      </c>
      <c r="C37">
        <f>SUM(ESSFvc!C127:C129)</f>
        <v>27662.124127392195</v>
      </c>
      <c r="D37">
        <f>COUNT(ESSFvc!C127:C129)</f>
        <v>3</v>
      </c>
      <c r="E37" s="71">
        <f t="shared" si="0"/>
        <v>0.012244897959183673</v>
      </c>
      <c r="F37" s="9">
        <v>307258312.5686603</v>
      </c>
      <c r="G37">
        <v>95452</v>
      </c>
      <c r="H37" s="71">
        <f t="shared" si="1"/>
        <v>0.158740269391107</v>
      </c>
      <c r="I37" s="71">
        <f t="shared" si="2"/>
        <v>0.2145408203401564</v>
      </c>
      <c r="S37" s="135" t="s">
        <v>181</v>
      </c>
      <c r="T37" s="132">
        <f t="shared" si="3"/>
        <v>30725.831256866033</v>
      </c>
      <c r="U37" s="133">
        <f t="shared" si="4"/>
        <v>0.158740269391107</v>
      </c>
      <c r="V37" s="108">
        <f t="shared" si="5"/>
        <v>3</v>
      </c>
      <c r="W37" s="133">
        <f t="shared" si="6"/>
        <v>0.012244897959183673</v>
      </c>
      <c r="X37" s="136">
        <v>0.01</v>
      </c>
    </row>
    <row r="38" spans="1:24" ht="12.75">
      <c r="A38" s="112" t="s">
        <v>168</v>
      </c>
      <c r="B38" s="112" t="s">
        <v>185</v>
      </c>
      <c r="C38">
        <v>0</v>
      </c>
      <c r="D38">
        <v>0</v>
      </c>
      <c r="E38" s="71">
        <f t="shared" si="0"/>
        <v>0</v>
      </c>
      <c r="F38" s="9">
        <v>377896.4877366561</v>
      </c>
      <c r="G38">
        <v>105</v>
      </c>
      <c r="H38" s="71">
        <f t="shared" si="1"/>
        <v>0.00019523439337988647</v>
      </c>
      <c r="I38" s="71">
        <f t="shared" si="2"/>
        <v>0.00023600119573939174</v>
      </c>
      <c r="S38" s="135" t="s">
        <v>185</v>
      </c>
      <c r="T38" s="132">
        <f t="shared" si="3"/>
        <v>37.78964877366561</v>
      </c>
      <c r="U38" s="133">
        <f t="shared" si="4"/>
        <v>0.00019523439337988647</v>
      </c>
      <c r="V38" s="108">
        <f t="shared" si="5"/>
        <v>0</v>
      </c>
      <c r="W38" s="133">
        <f t="shared" si="6"/>
        <v>0</v>
      </c>
      <c r="X38" s="136">
        <v>0</v>
      </c>
    </row>
    <row r="39" spans="1:24" ht="12.75">
      <c r="A39" s="112" t="s">
        <v>168</v>
      </c>
      <c r="B39" s="112" t="s">
        <v>340</v>
      </c>
      <c r="C39">
        <v>0</v>
      </c>
      <c r="D39">
        <v>0</v>
      </c>
      <c r="E39" s="71">
        <f t="shared" si="0"/>
        <v>0</v>
      </c>
      <c r="F39" s="9">
        <v>5677469.5736345</v>
      </c>
      <c r="G39">
        <v>1520</v>
      </c>
      <c r="H39" s="71">
        <f t="shared" si="1"/>
        <v>0.0029331771109598896</v>
      </c>
      <c r="I39" s="71">
        <f t="shared" si="2"/>
        <v>0.0034163982621321473</v>
      </c>
      <c r="S39" s="135" t="s">
        <v>340</v>
      </c>
      <c r="T39" s="132">
        <f t="shared" si="3"/>
        <v>567.74695736345</v>
      </c>
      <c r="U39" s="133">
        <f t="shared" si="4"/>
        <v>0.0029331771109598896</v>
      </c>
      <c r="V39" s="108">
        <f t="shared" si="5"/>
        <v>0</v>
      </c>
      <c r="W39" s="133">
        <f t="shared" si="6"/>
        <v>0</v>
      </c>
      <c r="X39" s="136">
        <v>0</v>
      </c>
    </row>
    <row r="40" spans="1:24" ht="12.75">
      <c r="A40" s="112" t="s">
        <v>168</v>
      </c>
      <c r="B40" s="112" t="s">
        <v>323</v>
      </c>
      <c r="C40">
        <f>SUM(ESSFvc!C126)</f>
        <v>8901.628878064499</v>
      </c>
      <c r="D40">
        <f>COUNT(ESSFvc!C126)</f>
        <v>1</v>
      </c>
      <c r="E40" s="71">
        <f t="shared" si="0"/>
        <v>0.004081632653061225</v>
      </c>
      <c r="F40" s="9">
        <v>26780704.189166114</v>
      </c>
      <c r="G40">
        <v>10169</v>
      </c>
      <c r="H40" s="71">
        <f t="shared" si="1"/>
        <v>0.013835837871829109</v>
      </c>
      <c r="I40" s="71">
        <f t="shared" si="2"/>
        <v>0.022856153899751187</v>
      </c>
      <c r="S40" s="135" t="s">
        <v>323</v>
      </c>
      <c r="T40" s="132">
        <f t="shared" si="3"/>
        <v>2678.0704189166113</v>
      </c>
      <c r="U40" s="133">
        <f t="shared" si="4"/>
        <v>0.013835837871829109</v>
      </c>
      <c r="V40" s="108">
        <f t="shared" si="5"/>
        <v>1</v>
      </c>
      <c r="W40" s="133">
        <f t="shared" si="6"/>
        <v>0.004081632653061225</v>
      </c>
      <c r="X40" s="136">
        <v>0</v>
      </c>
    </row>
    <row r="41" spans="1:24" ht="12.75">
      <c r="A41" s="98" t="s">
        <v>168</v>
      </c>
      <c r="B41" s="98" t="s">
        <v>62</v>
      </c>
      <c r="C41">
        <v>0</v>
      </c>
      <c r="D41">
        <v>0</v>
      </c>
      <c r="E41" s="71">
        <f t="shared" si="0"/>
        <v>0</v>
      </c>
      <c r="F41" s="9">
        <v>46112215.0221598</v>
      </c>
      <c r="G41">
        <v>8</v>
      </c>
      <c r="H41" s="71">
        <f t="shared" si="1"/>
        <v>0.023823164859706085</v>
      </c>
      <c r="I41" s="71">
        <f t="shared" si="2"/>
        <v>1.7981043484906037E-05</v>
      </c>
      <c r="S41" s="141" t="s">
        <v>62</v>
      </c>
      <c r="T41" s="132">
        <f t="shared" si="3"/>
        <v>4611.22150221598</v>
      </c>
      <c r="U41" s="133">
        <f t="shared" si="4"/>
        <v>0.023823164859706085</v>
      </c>
      <c r="V41" s="108">
        <f t="shared" si="5"/>
        <v>0</v>
      </c>
      <c r="W41" s="133">
        <f t="shared" si="6"/>
        <v>0</v>
      </c>
      <c r="X41" s="136">
        <v>0</v>
      </c>
    </row>
    <row r="42" spans="1:24" ht="12.75">
      <c r="A42" s="112" t="s">
        <v>168</v>
      </c>
      <c r="B42" s="112" t="s">
        <v>301</v>
      </c>
      <c r="C42">
        <f>SUM(ESSFvc!C123:C125,ESSFvc!C226:C229,ESSFvc!C276)</f>
        <v>39286.044834003245</v>
      </c>
      <c r="D42">
        <f>COUNT(ESSFvc!C123:C125,ESSFvc!C226:C229,ESSFvc!C276)</f>
        <v>8</v>
      </c>
      <c r="E42" s="71">
        <f t="shared" si="0"/>
        <v>0.0326530612244898</v>
      </c>
      <c r="F42" s="9">
        <v>37387773.21896997</v>
      </c>
      <c r="G42">
        <v>11021</v>
      </c>
      <c r="H42" s="71">
        <f t="shared" si="1"/>
        <v>0.019315816529411806</v>
      </c>
      <c r="I42" s="71">
        <f t="shared" si="2"/>
        <v>0.02477113503089368</v>
      </c>
      <c r="S42" s="135" t="s">
        <v>301</v>
      </c>
      <c r="T42" s="132">
        <f t="shared" si="3"/>
        <v>3738.777321896997</v>
      </c>
      <c r="U42" s="133">
        <f t="shared" si="4"/>
        <v>0.019315816529411806</v>
      </c>
      <c r="V42" s="108">
        <f t="shared" si="5"/>
        <v>8</v>
      </c>
      <c r="W42" s="133">
        <f t="shared" si="6"/>
        <v>0.0326530612244898</v>
      </c>
      <c r="X42" s="136">
        <v>0.02</v>
      </c>
    </row>
    <row r="43" spans="1:24" ht="12.75">
      <c r="A43" s="112" t="s">
        <v>168</v>
      </c>
      <c r="B43" s="112" t="s">
        <v>83</v>
      </c>
      <c r="C43">
        <f>SUM(ESSFvc!C130,ESSFvc!C230:C232)</f>
        <v>7204.747822583619</v>
      </c>
      <c r="D43">
        <f>COUNT(ESSFvc!C130,ESSFvc!C230:C232)</f>
        <v>4</v>
      </c>
      <c r="E43" s="71">
        <f t="shared" si="0"/>
        <v>0.0163265306122449</v>
      </c>
      <c r="F43" s="9">
        <v>7957268.5945888935</v>
      </c>
      <c r="G43">
        <v>561</v>
      </c>
      <c r="H43" s="71">
        <f t="shared" si="1"/>
        <v>0.004111000121567659</v>
      </c>
      <c r="I43" s="71">
        <f t="shared" si="2"/>
        <v>0.001260920674379036</v>
      </c>
      <c r="S43" s="135" t="s">
        <v>83</v>
      </c>
      <c r="T43" s="132">
        <f t="shared" si="3"/>
        <v>795.7268594588893</v>
      </c>
      <c r="U43" s="133">
        <f t="shared" si="4"/>
        <v>0.004111000121567659</v>
      </c>
      <c r="V43" s="108">
        <f t="shared" si="5"/>
        <v>4</v>
      </c>
      <c r="W43" s="133">
        <f t="shared" si="6"/>
        <v>0.0163265306122449</v>
      </c>
      <c r="X43" s="136">
        <v>0</v>
      </c>
    </row>
    <row r="44" spans="1:24" ht="12.75">
      <c r="A44" s="98" t="s">
        <v>168</v>
      </c>
      <c r="B44" s="98" t="s">
        <v>32</v>
      </c>
      <c r="C44">
        <v>0</v>
      </c>
      <c r="D44">
        <v>0</v>
      </c>
      <c r="E44" s="71">
        <f t="shared" si="0"/>
        <v>0</v>
      </c>
      <c r="F44" s="9">
        <v>4728459.15375344</v>
      </c>
      <c r="G44">
        <v>3</v>
      </c>
      <c r="H44" s="71">
        <f t="shared" si="1"/>
        <v>0.0024428855108808083</v>
      </c>
      <c r="I44" s="71">
        <f t="shared" si="2"/>
        <v>6.742891306839764E-06</v>
      </c>
      <c r="S44" s="141" t="s">
        <v>32</v>
      </c>
      <c r="T44" s="132">
        <f t="shared" si="3"/>
        <v>472.84591537534396</v>
      </c>
      <c r="U44" s="133">
        <f t="shared" si="4"/>
        <v>0.0024428855108808083</v>
      </c>
      <c r="V44" s="108">
        <f t="shared" si="5"/>
        <v>0</v>
      </c>
      <c r="W44" s="133">
        <f t="shared" si="6"/>
        <v>0</v>
      </c>
      <c r="X44" s="136">
        <v>0</v>
      </c>
    </row>
    <row r="45" spans="1:24" ht="12.75">
      <c r="A45" s="112" t="s">
        <v>168</v>
      </c>
      <c r="B45" s="112" t="s">
        <v>49</v>
      </c>
      <c r="C45">
        <f>SUM(ESSFvc!C233:C234)</f>
        <v>4205.7475350615</v>
      </c>
      <c r="D45">
        <f>COUNT(ESSFvc!C233:C234)</f>
        <v>2</v>
      </c>
      <c r="E45" s="71">
        <f t="shared" si="0"/>
        <v>0.00816326530612245</v>
      </c>
      <c r="F45" s="9">
        <v>216257154.39512783</v>
      </c>
      <c r="G45">
        <v>65583</v>
      </c>
      <c r="H45" s="71">
        <f t="shared" si="1"/>
        <v>0.11172592422138512</v>
      </c>
      <c r="I45" s="71">
        <f t="shared" si="2"/>
        <v>0.1474063468588241</v>
      </c>
      <c r="S45" s="135" t="s">
        <v>49</v>
      </c>
      <c r="T45" s="132">
        <f t="shared" si="3"/>
        <v>21625.715439512784</v>
      </c>
      <c r="U45" s="133">
        <f t="shared" si="4"/>
        <v>0.11172592422138512</v>
      </c>
      <c r="V45" s="108">
        <f t="shared" si="5"/>
        <v>2</v>
      </c>
      <c r="W45" s="133">
        <f t="shared" si="6"/>
        <v>0.00816326530612245</v>
      </c>
      <c r="X45" s="136">
        <v>0.01</v>
      </c>
    </row>
    <row r="46" spans="1:24" ht="12.75">
      <c r="A46" s="112" t="s">
        <v>168</v>
      </c>
      <c r="B46" s="112" t="s">
        <v>132</v>
      </c>
      <c r="C46">
        <f>SUM(ESSFvc!C235:C236)</f>
        <v>4269.750136169199</v>
      </c>
      <c r="D46">
        <f>COUNT(ESSFvc!B235:B236)</f>
        <v>2</v>
      </c>
      <c r="E46" s="71">
        <f t="shared" si="0"/>
        <v>0.00816326530612245</v>
      </c>
      <c r="F46" s="9">
        <v>118701.9737253841</v>
      </c>
      <c r="G46">
        <v>19</v>
      </c>
      <c r="H46" s="71">
        <f t="shared" si="1"/>
        <v>6.13255443893416E-05</v>
      </c>
      <c r="I46" s="71">
        <f t="shared" si="2"/>
        <v>4.270497827665184E-05</v>
      </c>
      <c r="S46" s="135" t="s">
        <v>132</v>
      </c>
      <c r="T46" s="132">
        <f t="shared" si="3"/>
        <v>11.87019737253841</v>
      </c>
      <c r="U46" s="133">
        <f t="shared" si="4"/>
        <v>6.13255443893416E-05</v>
      </c>
      <c r="V46" s="108">
        <f t="shared" si="5"/>
        <v>2</v>
      </c>
      <c r="W46" s="133">
        <f t="shared" si="6"/>
        <v>0.00816326530612245</v>
      </c>
      <c r="X46" s="136">
        <v>0</v>
      </c>
    </row>
    <row r="47" spans="1:24" ht="12.75">
      <c r="A47" s="98" t="s">
        <v>168</v>
      </c>
      <c r="B47" s="98" t="s">
        <v>38</v>
      </c>
      <c r="C47">
        <v>0</v>
      </c>
      <c r="D47">
        <v>0</v>
      </c>
      <c r="E47" s="71">
        <f t="shared" si="0"/>
        <v>0</v>
      </c>
      <c r="F47" s="9">
        <v>6878012.693063868</v>
      </c>
      <c r="G47">
        <v>358</v>
      </c>
      <c r="H47" s="71">
        <f t="shared" si="1"/>
        <v>0.003553419201729271</v>
      </c>
      <c r="I47" s="71">
        <f t="shared" si="2"/>
        <v>0.0008046516959495451</v>
      </c>
      <c r="S47" s="141" t="s">
        <v>38</v>
      </c>
      <c r="T47" s="132">
        <f t="shared" si="3"/>
        <v>687.8012693063869</v>
      </c>
      <c r="U47" s="133">
        <f t="shared" si="4"/>
        <v>0.003553419201729271</v>
      </c>
      <c r="V47" s="108">
        <f t="shared" si="5"/>
        <v>0</v>
      </c>
      <c r="W47" s="133">
        <f t="shared" si="6"/>
        <v>0</v>
      </c>
      <c r="X47" s="107">
        <v>0</v>
      </c>
    </row>
    <row r="48" spans="1:24" ht="12.75">
      <c r="A48" s="112" t="s">
        <v>168</v>
      </c>
      <c r="B48" s="112" t="s">
        <v>82</v>
      </c>
      <c r="C48">
        <f>SUM(ESSFvc!C131:C134)</f>
        <v>32832.180827220494</v>
      </c>
      <c r="D48">
        <f>COUNT(ESSFvc!C131:C134)</f>
        <v>4</v>
      </c>
      <c r="E48" s="71">
        <f t="shared" si="0"/>
        <v>0.0163265306122449</v>
      </c>
      <c r="F48" s="9">
        <v>5346054.824989997</v>
      </c>
      <c r="G48">
        <v>273</v>
      </c>
      <c r="H48" s="71">
        <f t="shared" si="1"/>
        <v>0.0027619567913525615</v>
      </c>
      <c r="I48" s="71">
        <f t="shared" si="2"/>
        <v>0.0006136031089224185</v>
      </c>
      <c r="S48" s="135" t="s">
        <v>82</v>
      </c>
      <c r="T48" s="132">
        <f t="shared" si="3"/>
        <v>534.6054824989997</v>
      </c>
      <c r="U48" s="133">
        <f t="shared" si="4"/>
        <v>0.0027619567913525615</v>
      </c>
      <c r="V48" s="108">
        <f t="shared" si="5"/>
        <v>4</v>
      </c>
      <c r="W48" s="133">
        <f t="shared" si="6"/>
        <v>0.0163265306122449</v>
      </c>
      <c r="X48" s="107">
        <v>0</v>
      </c>
    </row>
    <row r="49" spans="1:24" ht="13.5" thickBot="1">
      <c r="A49" s="112" t="s">
        <v>168</v>
      </c>
      <c r="B49" s="112" t="s">
        <v>70</v>
      </c>
      <c r="C49" s="22">
        <v>0</v>
      </c>
      <c r="D49" s="22">
        <v>0</v>
      </c>
      <c r="E49" s="71">
        <f t="shared" si="0"/>
        <v>0</v>
      </c>
      <c r="F49" s="114">
        <v>18841813.71372741</v>
      </c>
      <c r="G49" s="22">
        <v>4719</v>
      </c>
      <c r="H49" s="71">
        <f t="shared" si="1"/>
        <v>0.009734332522137316</v>
      </c>
      <c r="I49" s="71">
        <f t="shared" si="2"/>
        <v>0.01060656802565895</v>
      </c>
      <c r="S49" s="135" t="s">
        <v>70</v>
      </c>
      <c r="T49" s="132">
        <f t="shared" si="3"/>
        <v>1884.181371372741</v>
      </c>
      <c r="U49" s="133">
        <f t="shared" si="4"/>
        <v>0.009734332522137316</v>
      </c>
      <c r="V49" s="108">
        <f t="shared" si="5"/>
        <v>0</v>
      </c>
      <c r="W49" s="133">
        <f t="shared" si="6"/>
        <v>0</v>
      </c>
      <c r="X49" s="137">
        <v>0</v>
      </c>
    </row>
    <row r="50" spans="1:24" ht="13.5" thickBot="1">
      <c r="A50" s="121"/>
      <c r="B50" s="121"/>
      <c r="C50" s="1">
        <f>SUM(C30:C49)</f>
        <v>3287136.045610234</v>
      </c>
      <c r="D50" s="1">
        <f>SUM(D30:D49)</f>
        <v>245</v>
      </c>
      <c r="E50" s="1"/>
      <c r="F50" s="1">
        <f>SUM(F30:F49)</f>
        <v>1935604076.6922982</v>
      </c>
      <c r="G50" s="1">
        <f>SUM(G30:G49)</f>
        <v>444913</v>
      </c>
      <c r="H50" s="1"/>
      <c r="I50" s="1"/>
      <c r="S50" s="21"/>
      <c r="T50" s="22"/>
      <c r="U50" s="22"/>
      <c r="V50" s="22"/>
      <c r="W50" s="22"/>
      <c r="X50" s="138">
        <f>SUM(X30:X49)</f>
        <v>0.6200000000000001</v>
      </c>
    </row>
    <row r="51" spans="1:2" ht="12.75">
      <c r="A51" s="119"/>
      <c r="B51" s="119"/>
    </row>
    <row r="52" spans="1:7" ht="12.75">
      <c r="A52" s="112" t="s">
        <v>169</v>
      </c>
      <c r="B52" s="112" t="s">
        <v>36</v>
      </c>
      <c r="F52" s="9">
        <v>25278315.689055834</v>
      </c>
      <c r="G52">
        <v>6153</v>
      </c>
    </row>
    <row r="53" spans="1:7" ht="12.75">
      <c r="A53" s="112" t="s">
        <v>169</v>
      </c>
      <c r="B53" s="112" t="s">
        <v>34</v>
      </c>
      <c r="F53" s="9">
        <v>75185199.96473384</v>
      </c>
      <c r="G53">
        <v>20306</v>
      </c>
    </row>
    <row r="54" spans="1:7" ht="12.75">
      <c r="A54" s="112" t="s">
        <v>169</v>
      </c>
      <c r="B54" s="112" t="s">
        <v>59</v>
      </c>
      <c r="F54" s="9">
        <v>108243322.86173518</v>
      </c>
      <c r="G54">
        <v>13299</v>
      </c>
    </row>
    <row r="55" spans="1:7" ht="12.75">
      <c r="A55" s="112" t="s">
        <v>169</v>
      </c>
      <c r="B55" s="112" t="s">
        <v>63</v>
      </c>
      <c r="F55" s="9">
        <v>29036892.432279058</v>
      </c>
      <c r="G55">
        <v>6752</v>
      </c>
    </row>
    <row r="56" spans="1:7" ht="12.75">
      <c r="A56" s="112" t="s">
        <v>169</v>
      </c>
      <c r="B56" s="112" t="s">
        <v>417</v>
      </c>
      <c r="F56" s="9">
        <v>7791932.921605718</v>
      </c>
      <c r="G56">
        <v>2492</v>
      </c>
    </row>
    <row r="57" spans="1:7" ht="12.75">
      <c r="A57" s="112" t="s">
        <v>169</v>
      </c>
      <c r="B57" s="112" t="s">
        <v>181</v>
      </c>
      <c r="F57" s="9">
        <v>9075102.866490213</v>
      </c>
      <c r="G57">
        <v>2810</v>
      </c>
    </row>
    <row r="58" spans="1:7" ht="12.75">
      <c r="A58" s="98" t="s">
        <v>169</v>
      </c>
      <c r="B58" s="98" t="s">
        <v>418</v>
      </c>
      <c r="F58" s="9">
        <v>203405.0049174158</v>
      </c>
      <c r="G58">
        <v>22</v>
      </c>
    </row>
    <row r="59" spans="1:7" ht="12.75">
      <c r="A59" s="112" t="s">
        <v>169</v>
      </c>
      <c r="B59" s="112" t="s">
        <v>185</v>
      </c>
      <c r="F59" s="9">
        <v>-987125010.6974472</v>
      </c>
      <c r="G59">
        <v>2543</v>
      </c>
    </row>
    <row r="60" spans="1:7" ht="12.75">
      <c r="A60" s="112" t="s">
        <v>169</v>
      </c>
      <c r="B60" s="112" t="s">
        <v>340</v>
      </c>
      <c r="F60" s="9">
        <v>180753708.00438556</v>
      </c>
      <c r="G60">
        <v>41993</v>
      </c>
    </row>
    <row r="61" spans="1:7" ht="12.75">
      <c r="A61" s="112" t="s">
        <v>169</v>
      </c>
      <c r="B61" s="112" t="s">
        <v>345</v>
      </c>
      <c r="F61" s="9">
        <v>18892154.893349014</v>
      </c>
      <c r="G61">
        <v>7811</v>
      </c>
    </row>
    <row r="62" spans="1:7" ht="12.75">
      <c r="A62" s="112" t="s">
        <v>169</v>
      </c>
      <c r="B62" s="112" t="s">
        <v>323</v>
      </c>
      <c r="F62" s="9">
        <v>75717211.32295701</v>
      </c>
      <c r="G62">
        <v>4791</v>
      </c>
    </row>
    <row r="63" spans="1:7" ht="12.75">
      <c r="A63" s="98" t="s">
        <v>169</v>
      </c>
      <c r="B63" s="98" t="s">
        <v>62</v>
      </c>
      <c r="F63" s="9">
        <v>3454770.11242548</v>
      </c>
      <c r="G63">
        <v>2</v>
      </c>
    </row>
    <row r="64" spans="1:7" ht="12.75">
      <c r="A64" s="112" t="s">
        <v>169</v>
      </c>
      <c r="B64" s="112" t="s">
        <v>301</v>
      </c>
      <c r="F64" s="9">
        <v>66261292.86153993</v>
      </c>
      <c r="G64">
        <v>23155</v>
      </c>
    </row>
    <row r="65" spans="1:7" ht="12.75">
      <c r="A65" s="112" t="s">
        <v>169</v>
      </c>
      <c r="B65" s="112" t="s">
        <v>83</v>
      </c>
      <c r="F65" s="9">
        <v>6774966.827379275</v>
      </c>
      <c r="G65">
        <v>980</v>
      </c>
    </row>
    <row r="66" spans="1:7" ht="12.75">
      <c r="A66" s="112" t="s">
        <v>169</v>
      </c>
      <c r="B66" s="112" t="s">
        <v>49</v>
      </c>
      <c r="F66" s="9">
        <v>396242512.9514933</v>
      </c>
      <c r="G66">
        <v>106851</v>
      </c>
    </row>
    <row r="67" spans="1:7" ht="12.75">
      <c r="A67" s="112" t="s">
        <v>170</v>
      </c>
      <c r="B67" s="112" t="s">
        <v>345</v>
      </c>
      <c r="F67" s="9">
        <v>1831.7585088462</v>
      </c>
      <c r="G67">
        <v>1</v>
      </c>
    </row>
    <row r="68" spans="1:7" ht="12.75">
      <c r="A68" s="112" t="s">
        <v>170</v>
      </c>
      <c r="B68" s="112" t="s">
        <v>301</v>
      </c>
      <c r="F68" s="9">
        <v>3214.2579689175</v>
      </c>
      <c r="G68">
        <v>1</v>
      </c>
    </row>
    <row r="69" spans="1:7" ht="12.75">
      <c r="A69" s="112" t="s">
        <v>170</v>
      </c>
      <c r="B69" s="112" t="s">
        <v>49</v>
      </c>
      <c r="F69" s="9">
        <v>3462.4919539441</v>
      </c>
      <c r="G69">
        <v>2</v>
      </c>
    </row>
    <row r="70" spans="1:7" ht="12.75">
      <c r="A70" s="112" t="s">
        <v>171</v>
      </c>
      <c r="B70" s="112" t="s">
        <v>36</v>
      </c>
      <c r="F70" s="9">
        <v>2735066.99826467</v>
      </c>
      <c r="G70">
        <v>656</v>
      </c>
    </row>
    <row r="71" spans="1:7" ht="12.75">
      <c r="A71" s="112" t="s">
        <v>171</v>
      </c>
      <c r="B71" s="112" t="s">
        <v>34</v>
      </c>
      <c r="F71" s="9">
        <v>1312886.01497698</v>
      </c>
      <c r="G71">
        <v>369</v>
      </c>
    </row>
    <row r="72" spans="1:7" ht="12.75">
      <c r="A72" s="112" t="s">
        <v>171</v>
      </c>
      <c r="B72" s="112" t="s">
        <v>59</v>
      </c>
      <c r="F72" s="9">
        <v>945661.42287835</v>
      </c>
      <c r="G72">
        <v>246</v>
      </c>
    </row>
    <row r="73" spans="1:7" ht="12.75">
      <c r="A73" s="112" t="s">
        <v>171</v>
      </c>
      <c r="B73" s="112" t="s">
        <v>63</v>
      </c>
      <c r="F73" s="9">
        <v>1345826.59991764</v>
      </c>
      <c r="G73">
        <v>362</v>
      </c>
    </row>
    <row r="74" spans="1:7" ht="12.75">
      <c r="A74" s="112" t="s">
        <v>171</v>
      </c>
      <c r="B74" s="112" t="s">
        <v>417</v>
      </c>
      <c r="F74" s="9">
        <v>411674.3510180719</v>
      </c>
      <c r="G74">
        <v>167</v>
      </c>
    </row>
    <row r="75" spans="1:7" ht="12.75">
      <c r="A75" s="112" t="s">
        <v>171</v>
      </c>
      <c r="B75" s="112" t="s">
        <v>181</v>
      </c>
      <c r="F75" s="9">
        <v>148951.132201678</v>
      </c>
      <c r="G75">
        <v>58</v>
      </c>
    </row>
    <row r="76" spans="1:7" ht="12.75">
      <c r="A76" s="112" t="s">
        <v>171</v>
      </c>
      <c r="B76" s="112" t="s">
        <v>418</v>
      </c>
      <c r="F76" s="9">
        <v>117461.449918242</v>
      </c>
      <c r="G76">
        <v>7</v>
      </c>
    </row>
    <row r="77" spans="1:7" ht="12.75">
      <c r="A77" s="112" t="s">
        <v>171</v>
      </c>
      <c r="B77" s="112" t="s">
        <v>185</v>
      </c>
      <c r="F77" s="9">
        <v>2783.52188456083</v>
      </c>
      <c r="G77">
        <v>2</v>
      </c>
    </row>
    <row r="78" spans="1:7" ht="12.75">
      <c r="A78" s="112" t="s">
        <v>171</v>
      </c>
      <c r="B78" s="112" t="s">
        <v>340</v>
      </c>
      <c r="F78" s="9">
        <v>3982633.3576342724</v>
      </c>
      <c r="G78">
        <v>1218</v>
      </c>
    </row>
    <row r="79" spans="1:7" ht="12.75">
      <c r="A79" s="112" t="s">
        <v>171</v>
      </c>
      <c r="B79" s="112" t="s">
        <v>345</v>
      </c>
      <c r="F79" s="9">
        <v>1187268.9816004264</v>
      </c>
      <c r="G79">
        <v>513</v>
      </c>
    </row>
    <row r="80" spans="1:7" ht="12.75">
      <c r="A80" s="112" t="s">
        <v>171</v>
      </c>
      <c r="B80" s="112" t="s">
        <v>323</v>
      </c>
      <c r="F80" s="9">
        <v>1715113.16788958</v>
      </c>
      <c r="G80">
        <v>529</v>
      </c>
    </row>
    <row r="81" spans="1:7" ht="12.75">
      <c r="A81" s="112" t="s">
        <v>171</v>
      </c>
      <c r="B81" s="112" t="s">
        <v>301</v>
      </c>
      <c r="F81" s="9">
        <v>6381789.250396432</v>
      </c>
      <c r="G81">
        <v>1899</v>
      </c>
    </row>
    <row r="82" spans="1:7" ht="12.75">
      <c r="A82" s="112" t="s">
        <v>171</v>
      </c>
      <c r="B82" s="112" t="s">
        <v>83</v>
      </c>
      <c r="F82" s="9">
        <v>528551.496758517</v>
      </c>
      <c r="G82">
        <v>53</v>
      </c>
    </row>
    <row r="83" spans="1:7" ht="12.75">
      <c r="A83" s="112" t="s">
        <v>171</v>
      </c>
      <c r="B83" s="112" t="s">
        <v>49</v>
      </c>
      <c r="F83" s="9">
        <v>17762993.392984364</v>
      </c>
      <c r="G83">
        <v>4780</v>
      </c>
    </row>
    <row r="84" spans="1:7" ht="12.75">
      <c r="A84" s="112" t="s">
        <v>172</v>
      </c>
      <c r="B84" s="112" t="s">
        <v>36</v>
      </c>
      <c r="F84" s="9">
        <v>16024488.042059224</v>
      </c>
      <c r="G84">
        <v>2949</v>
      </c>
    </row>
    <row r="85" spans="1:7" ht="12.75">
      <c r="A85" s="112" t="s">
        <v>172</v>
      </c>
      <c r="B85" s="112" t="s">
        <v>34</v>
      </c>
      <c r="F85" s="9">
        <v>5672495.851887777</v>
      </c>
      <c r="G85">
        <v>1433</v>
      </c>
    </row>
    <row r="86" spans="1:7" ht="12.75">
      <c r="A86" s="112" t="s">
        <v>172</v>
      </c>
      <c r="B86" s="112" t="s">
        <v>45</v>
      </c>
      <c r="F86" s="9">
        <v>9965716.866052922</v>
      </c>
      <c r="G86">
        <v>2145</v>
      </c>
    </row>
    <row r="87" spans="1:7" ht="12.75">
      <c r="A87" s="112" t="s">
        <v>172</v>
      </c>
      <c r="B87" s="112" t="s">
        <v>77</v>
      </c>
      <c r="F87" s="9">
        <v>1344069.333922395</v>
      </c>
      <c r="G87">
        <v>467</v>
      </c>
    </row>
    <row r="88" spans="1:7" ht="12.75">
      <c r="A88" s="112" t="s">
        <v>172</v>
      </c>
      <c r="B88" s="112" t="s">
        <v>137</v>
      </c>
      <c r="F88" s="9">
        <v>682055.4777975617</v>
      </c>
      <c r="G88">
        <v>39</v>
      </c>
    </row>
    <row r="89" spans="1:7" ht="12.75">
      <c r="A89" s="112" t="s">
        <v>172</v>
      </c>
      <c r="B89" s="112" t="s">
        <v>181</v>
      </c>
      <c r="F89" s="9">
        <v>6121897.002016212</v>
      </c>
      <c r="G89">
        <v>1774</v>
      </c>
    </row>
    <row r="90" spans="1:7" ht="12.75">
      <c r="A90" s="112" t="s">
        <v>172</v>
      </c>
      <c r="B90" s="112" t="s">
        <v>323</v>
      </c>
      <c r="F90" s="9">
        <v>77477.4774434739</v>
      </c>
      <c r="G90">
        <v>29</v>
      </c>
    </row>
    <row r="91" spans="1:7" ht="12.75">
      <c r="A91" s="112" t="s">
        <v>172</v>
      </c>
      <c r="B91" s="112" t="s">
        <v>301</v>
      </c>
      <c r="F91" s="9">
        <v>6380.5380816956</v>
      </c>
      <c r="G91">
        <v>2</v>
      </c>
    </row>
    <row r="92" spans="1:7" ht="12.75">
      <c r="A92" s="112" t="s">
        <v>172</v>
      </c>
      <c r="B92" s="112" t="s">
        <v>83</v>
      </c>
      <c r="F92" s="9">
        <v>18513.4251704664</v>
      </c>
      <c r="G92">
        <v>1</v>
      </c>
    </row>
    <row r="93" spans="1:7" ht="12.75">
      <c r="A93" s="112" t="s">
        <v>172</v>
      </c>
      <c r="B93" s="112" t="s">
        <v>49</v>
      </c>
      <c r="F93" s="9">
        <v>5452598.09052937</v>
      </c>
      <c r="G93">
        <v>1390</v>
      </c>
    </row>
    <row r="94" spans="1:7" ht="12.75">
      <c r="A94" s="112" t="s">
        <v>172</v>
      </c>
      <c r="B94" s="112" t="s">
        <v>38</v>
      </c>
      <c r="F94" s="9">
        <v>535285.260292159</v>
      </c>
      <c r="G94">
        <v>90</v>
      </c>
    </row>
    <row r="95" spans="1:7" ht="12.75">
      <c r="A95" s="112" t="s">
        <v>172</v>
      </c>
      <c r="B95" s="112" t="s">
        <v>82</v>
      </c>
      <c r="F95" s="9">
        <v>1293817.35078386</v>
      </c>
      <c r="G95">
        <v>1</v>
      </c>
    </row>
    <row r="96" spans="1:7" ht="12.75">
      <c r="A96" s="112" t="s">
        <v>172</v>
      </c>
      <c r="B96" s="112" t="s">
        <v>70</v>
      </c>
      <c r="F96" s="9">
        <v>418421.586513487</v>
      </c>
      <c r="G96">
        <v>119</v>
      </c>
    </row>
    <row r="97" spans="1:7" ht="12.75">
      <c r="A97" s="112" t="s">
        <v>173</v>
      </c>
      <c r="B97" s="112" t="s">
        <v>36</v>
      </c>
      <c r="F97" s="9">
        <v>13037191.822700987</v>
      </c>
      <c r="G97">
        <v>1921</v>
      </c>
    </row>
    <row r="98" spans="1:7" ht="12.75">
      <c r="A98" s="112" t="s">
        <v>173</v>
      </c>
      <c r="B98" s="112" t="s">
        <v>34</v>
      </c>
      <c r="F98" s="9">
        <v>1820615.26174229</v>
      </c>
      <c r="G98">
        <v>431</v>
      </c>
    </row>
    <row r="99" spans="1:7" ht="12.75">
      <c r="A99" s="112" t="s">
        <v>173</v>
      </c>
      <c r="B99" s="112" t="s">
        <v>45</v>
      </c>
      <c r="F99" s="9">
        <v>5788840.991104023</v>
      </c>
      <c r="G99">
        <v>1236</v>
      </c>
    </row>
    <row r="100" spans="1:7" ht="12.75">
      <c r="A100" s="112" t="s">
        <v>173</v>
      </c>
      <c r="B100" s="112" t="s">
        <v>63</v>
      </c>
      <c r="F100" s="9">
        <v>3954196.336793556</v>
      </c>
      <c r="G100">
        <v>1074</v>
      </c>
    </row>
    <row r="101" spans="1:7" ht="12.75">
      <c r="A101" s="112" t="s">
        <v>173</v>
      </c>
      <c r="B101" s="112" t="s">
        <v>137</v>
      </c>
      <c r="F101" s="9">
        <v>14393.2605783218</v>
      </c>
      <c r="G101">
        <v>6</v>
      </c>
    </row>
    <row r="102" spans="1:7" ht="12.75">
      <c r="A102" s="112" t="s">
        <v>173</v>
      </c>
      <c r="B102" s="112" t="s">
        <v>133</v>
      </c>
      <c r="F102" s="9">
        <v>72171.042826837</v>
      </c>
      <c r="G102">
        <v>20</v>
      </c>
    </row>
    <row r="103" spans="1:7" ht="12.75">
      <c r="A103" s="112" t="s">
        <v>173</v>
      </c>
      <c r="B103" s="112" t="s">
        <v>181</v>
      </c>
      <c r="F103" s="9">
        <v>2772702.23481851</v>
      </c>
      <c r="G103">
        <v>675</v>
      </c>
    </row>
    <row r="104" spans="1:7" ht="12.75">
      <c r="A104" s="112" t="s">
        <v>173</v>
      </c>
      <c r="B104" s="112" t="s">
        <v>323</v>
      </c>
      <c r="F104" s="9">
        <v>276022.73467138</v>
      </c>
      <c r="G104">
        <v>84</v>
      </c>
    </row>
    <row r="105" spans="1:7" ht="12.75">
      <c r="A105" s="112" t="s">
        <v>173</v>
      </c>
      <c r="B105" s="112" t="s">
        <v>301</v>
      </c>
      <c r="F105" s="9">
        <v>1153678.80609296</v>
      </c>
      <c r="G105">
        <v>383</v>
      </c>
    </row>
    <row r="106" spans="1:7" ht="12.75">
      <c r="A106" s="112" t="s">
        <v>173</v>
      </c>
      <c r="B106" s="112" t="s">
        <v>83</v>
      </c>
      <c r="F106" s="9">
        <v>1493.7224249616</v>
      </c>
      <c r="G106">
        <v>1</v>
      </c>
    </row>
    <row r="107" spans="1:7" ht="12.75">
      <c r="A107" s="112" t="s">
        <v>173</v>
      </c>
      <c r="B107" s="112" t="s">
        <v>49</v>
      </c>
      <c r="F107" s="9">
        <v>1647974.09539663</v>
      </c>
      <c r="G107">
        <v>457</v>
      </c>
    </row>
    <row r="108" spans="1:7" ht="12.75">
      <c r="A108" s="112" t="s">
        <v>173</v>
      </c>
      <c r="B108" s="112" t="s">
        <v>82</v>
      </c>
      <c r="F108" s="9">
        <v>47903.573932846</v>
      </c>
      <c r="G108">
        <v>1</v>
      </c>
    </row>
    <row r="109" spans="1:7" ht="12.75">
      <c r="A109" s="112" t="s">
        <v>173</v>
      </c>
      <c r="B109" s="112" t="s">
        <v>70</v>
      </c>
      <c r="F109" s="9">
        <v>219252.896432177</v>
      </c>
      <c r="G109">
        <v>55</v>
      </c>
    </row>
    <row r="110" spans="1:7" ht="12.75">
      <c r="A110" s="112" t="s">
        <v>174</v>
      </c>
      <c r="B110" s="112" t="s">
        <v>36</v>
      </c>
      <c r="F110" s="9">
        <v>21629302.147383012</v>
      </c>
      <c r="G110" s="11">
        <v>3079</v>
      </c>
    </row>
    <row r="111" spans="1:7" ht="12.75">
      <c r="A111" s="112" t="s">
        <v>174</v>
      </c>
      <c r="B111" s="112" t="s">
        <v>34</v>
      </c>
      <c r="F111" s="9">
        <v>11361999.06428056</v>
      </c>
      <c r="G111" s="11">
        <v>2666</v>
      </c>
    </row>
    <row r="112" spans="1:7" ht="12.75">
      <c r="A112" s="112" t="s">
        <v>174</v>
      </c>
      <c r="B112" s="112" t="s">
        <v>45</v>
      </c>
      <c r="F112" s="9">
        <v>22780688.419068657</v>
      </c>
      <c r="G112" s="11">
        <v>4212</v>
      </c>
    </row>
    <row r="113" spans="1:7" ht="12.75">
      <c r="A113" s="112" t="s">
        <v>174</v>
      </c>
      <c r="B113" s="112" t="s">
        <v>68</v>
      </c>
      <c r="F113" s="9">
        <v>637196.9639298762</v>
      </c>
      <c r="G113" s="11">
        <v>189</v>
      </c>
    </row>
    <row r="114" spans="1:7" ht="12.75">
      <c r="A114" s="112" t="s">
        <v>174</v>
      </c>
      <c r="B114" s="112" t="s">
        <v>63</v>
      </c>
      <c r="F114" s="9">
        <v>1703466.7727070919</v>
      </c>
      <c r="G114" s="11">
        <v>410</v>
      </c>
    </row>
    <row r="115" spans="1:7" ht="12.75">
      <c r="A115" s="112" t="s">
        <v>174</v>
      </c>
      <c r="B115" s="112" t="s">
        <v>77</v>
      </c>
      <c r="F115" s="9">
        <v>272622.4381123832</v>
      </c>
      <c r="G115" s="11">
        <v>32</v>
      </c>
    </row>
    <row r="116" spans="1:7" ht="12.75">
      <c r="A116" s="112" t="s">
        <v>174</v>
      </c>
      <c r="B116" s="112" t="s">
        <v>137</v>
      </c>
      <c r="F116" s="9">
        <v>996361.5066948326</v>
      </c>
      <c r="G116">
        <v>302</v>
      </c>
    </row>
    <row r="117" spans="1:7" ht="12.75">
      <c r="A117" s="112" t="s">
        <v>174</v>
      </c>
      <c r="B117" s="112" t="s">
        <v>181</v>
      </c>
      <c r="F117" s="9">
        <v>10762583.105820004</v>
      </c>
      <c r="G117">
        <v>2749</v>
      </c>
    </row>
    <row r="118" spans="1:7" ht="12.75">
      <c r="A118" s="112" t="s">
        <v>174</v>
      </c>
      <c r="B118" s="112" t="s">
        <v>340</v>
      </c>
      <c r="F118" s="9">
        <v>306055.204273778</v>
      </c>
      <c r="G118">
        <v>42</v>
      </c>
    </row>
    <row r="119" spans="1:7" ht="12.75">
      <c r="A119" s="112" t="s">
        <v>174</v>
      </c>
      <c r="B119" s="112" t="s">
        <v>323</v>
      </c>
      <c r="F119" s="9">
        <v>2857431.8002191624</v>
      </c>
      <c r="G119">
        <v>845</v>
      </c>
    </row>
    <row r="120" spans="1:7" ht="12.75">
      <c r="A120" s="112" t="s">
        <v>174</v>
      </c>
      <c r="B120" s="112" t="s">
        <v>301</v>
      </c>
      <c r="F120" s="9">
        <v>7515455.421262538</v>
      </c>
      <c r="G120">
        <v>2079</v>
      </c>
    </row>
    <row r="121" spans="1:7" ht="12.75">
      <c r="A121" s="112" t="s">
        <v>174</v>
      </c>
      <c r="B121" s="112" t="s">
        <v>83</v>
      </c>
      <c r="F121" s="9">
        <v>404628.965027918</v>
      </c>
      <c r="G121">
        <v>18</v>
      </c>
    </row>
    <row r="122" spans="1:7" ht="12.75">
      <c r="A122" s="112" t="s">
        <v>174</v>
      </c>
      <c r="B122" s="112" t="s">
        <v>32</v>
      </c>
      <c r="F122" s="9">
        <v>47174.643153675</v>
      </c>
      <c r="G122">
        <v>1</v>
      </c>
    </row>
    <row r="123" spans="1:7" ht="12.75">
      <c r="A123" s="112" t="s">
        <v>174</v>
      </c>
      <c r="B123" s="112" t="s">
        <v>49</v>
      </c>
      <c r="F123" s="9">
        <v>12283356.277677964</v>
      </c>
      <c r="G123">
        <v>3346</v>
      </c>
    </row>
    <row r="124" spans="1:7" ht="12.75">
      <c r="A124" s="112" t="s">
        <v>174</v>
      </c>
      <c r="B124" s="112" t="s">
        <v>38</v>
      </c>
      <c r="F124" s="9">
        <v>405537.192284454</v>
      </c>
      <c r="G124">
        <v>4</v>
      </c>
    </row>
    <row r="125" spans="1:7" ht="12.75">
      <c r="A125" s="112" t="s">
        <v>174</v>
      </c>
      <c r="B125" s="112" t="s">
        <v>82</v>
      </c>
      <c r="F125" s="9">
        <v>148748.810497321</v>
      </c>
      <c r="G125">
        <v>16</v>
      </c>
    </row>
    <row r="126" spans="1:7" ht="12.75">
      <c r="A126" s="112" t="s">
        <v>174</v>
      </c>
      <c r="B126" s="112" t="s">
        <v>70</v>
      </c>
      <c r="F126" s="9">
        <v>42208.5321016768</v>
      </c>
      <c r="G126">
        <v>10</v>
      </c>
    </row>
    <row r="127" spans="1:7" ht="12.75">
      <c r="A127" s="112" t="s">
        <v>175</v>
      </c>
      <c r="B127" s="112" t="s">
        <v>36</v>
      </c>
      <c r="F127" s="9">
        <v>6005076.704032369</v>
      </c>
      <c r="G127">
        <v>1286</v>
      </c>
    </row>
    <row r="128" spans="1:7" ht="12.75">
      <c r="A128" s="112" t="s">
        <v>175</v>
      </c>
      <c r="B128" s="112" t="s">
        <v>34</v>
      </c>
      <c r="F128" s="9">
        <v>5815506.898911112</v>
      </c>
      <c r="G128">
        <v>1465</v>
      </c>
    </row>
    <row r="129" spans="1:7" ht="12.75">
      <c r="A129" s="112" t="s">
        <v>175</v>
      </c>
      <c r="B129" s="112" t="s">
        <v>59</v>
      </c>
      <c r="F129" s="9">
        <v>5431258.5091671245</v>
      </c>
      <c r="G129">
        <v>1040</v>
      </c>
    </row>
    <row r="130" spans="1:7" ht="12.75">
      <c r="A130" s="112" t="s">
        <v>175</v>
      </c>
      <c r="B130" s="112" t="s">
        <v>63</v>
      </c>
      <c r="F130" s="9">
        <v>1882074.0792158444</v>
      </c>
      <c r="G130">
        <v>406</v>
      </c>
    </row>
    <row r="131" spans="1:7" ht="12.75">
      <c r="A131" s="112" t="s">
        <v>175</v>
      </c>
      <c r="B131" s="112" t="s">
        <v>417</v>
      </c>
      <c r="F131" s="9">
        <v>1649792.408398445</v>
      </c>
      <c r="G131">
        <v>475</v>
      </c>
    </row>
    <row r="132" spans="1:7" ht="12.75">
      <c r="A132" s="112" t="s">
        <v>175</v>
      </c>
      <c r="B132" s="112" t="s">
        <v>181</v>
      </c>
      <c r="F132" s="9">
        <v>1005888.355211514</v>
      </c>
      <c r="G132">
        <v>136</v>
      </c>
    </row>
    <row r="133" spans="1:7" ht="12.75">
      <c r="A133" s="112" t="s">
        <v>175</v>
      </c>
      <c r="B133" s="112" t="s">
        <v>418</v>
      </c>
      <c r="F133" s="9">
        <v>7605.0732093</v>
      </c>
      <c r="G133">
        <v>4</v>
      </c>
    </row>
    <row r="134" spans="1:7" ht="12.75">
      <c r="A134" s="112" t="s">
        <v>175</v>
      </c>
      <c r="B134" s="112" t="s">
        <v>340</v>
      </c>
      <c r="F134" s="9">
        <v>10726504.613364708</v>
      </c>
      <c r="G134">
        <v>2243</v>
      </c>
    </row>
    <row r="135" spans="1:7" ht="12.75">
      <c r="A135" s="112" t="s">
        <v>175</v>
      </c>
      <c r="B135" s="112" t="s">
        <v>345</v>
      </c>
      <c r="F135" s="9">
        <v>5534147.46063637</v>
      </c>
      <c r="G135">
        <v>1315</v>
      </c>
    </row>
    <row r="136" spans="1:7" ht="12.75">
      <c r="A136" s="112" t="s">
        <v>175</v>
      </c>
      <c r="B136" s="112" t="s">
        <v>323</v>
      </c>
      <c r="F136" s="9">
        <v>16768876.67607237</v>
      </c>
      <c r="G136">
        <v>723</v>
      </c>
    </row>
    <row r="137" spans="1:7" ht="12.75">
      <c r="A137" s="112" t="s">
        <v>175</v>
      </c>
      <c r="B137" s="112" t="s">
        <v>301</v>
      </c>
      <c r="F137" s="9">
        <v>13170779.50016603</v>
      </c>
      <c r="G137">
        <v>3494</v>
      </c>
    </row>
    <row r="138" spans="1:7" ht="12.75">
      <c r="A138" s="112" t="s">
        <v>175</v>
      </c>
      <c r="B138" s="112" t="s">
        <v>83</v>
      </c>
      <c r="F138" s="9">
        <v>7225377.97907391</v>
      </c>
      <c r="G138">
        <v>126</v>
      </c>
    </row>
    <row r="139" spans="1:7" ht="12.75">
      <c r="A139" s="112" t="s">
        <v>175</v>
      </c>
      <c r="B139" s="112" t="s">
        <v>49</v>
      </c>
      <c r="F139" s="9">
        <v>33751430.7538212</v>
      </c>
      <c r="G139">
        <v>7653</v>
      </c>
    </row>
    <row r="140" spans="1:7" ht="12.75">
      <c r="A140" s="112" t="s">
        <v>176</v>
      </c>
      <c r="B140" s="112" t="s">
        <v>36</v>
      </c>
      <c r="F140" s="9">
        <v>9665057.90957394</v>
      </c>
      <c r="G140" s="11">
        <v>2146</v>
      </c>
    </row>
    <row r="141" spans="1:7" ht="12.75">
      <c r="A141" s="112" t="s">
        <v>176</v>
      </c>
      <c r="B141" s="112" t="s">
        <v>34</v>
      </c>
      <c r="F141" s="9">
        <v>1296638.82734981</v>
      </c>
      <c r="G141" s="11">
        <v>360</v>
      </c>
    </row>
    <row r="142" spans="1:7" ht="12.75">
      <c r="A142" s="112" t="s">
        <v>176</v>
      </c>
      <c r="B142" s="112" t="s">
        <v>59</v>
      </c>
      <c r="F142" s="9">
        <v>2565252.12101514</v>
      </c>
      <c r="G142" s="11">
        <v>548</v>
      </c>
    </row>
    <row r="143" spans="1:7" ht="12.75">
      <c r="A143" s="112" t="s">
        <v>176</v>
      </c>
      <c r="B143" s="112" t="s">
        <v>63</v>
      </c>
      <c r="F143" s="9">
        <v>1873690.00735596</v>
      </c>
      <c r="G143" s="11">
        <v>486</v>
      </c>
    </row>
    <row r="144" spans="1:7" ht="12.75">
      <c r="A144" s="112" t="s">
        <v>176</v>
      </c>
      <c r="B144" s="112" t="s">
        <v>417</v>
      </c>
      <c r="F144" s="9">
        <v>91409.2430626824</v>
      </c>
      <c r="G144" s="11">
        <v>36</v>
      </c>
    </row>
    <row r="145" spans="1:7" ht="12.75">
      <c r="A145" s="112" t="s">
        <v>176</v>
      </c>
      <c r="B145" s="112" t="s">
        <v>181</v>
      </c>
      <c r="F145" s="9">
        <v>401999.966514126</v>
      </c>
      <c r="G145" s="11">
        <v>110</v>
      </c>
    </row>
    <row r="146" spans="1:7" ht="12.75">
      <c r="A146" s="112" t="s">
        <v>176</v>
      </c>
      <c r="B146" s="112" t="s">
        <v>418</v>
      </c>
      <c r="F146" s="9">
        <v>98603.0061567772</v>
      </c>
      <c r="G146" s="11">
        <v>7</v>
      </c>
    </row>
    <row r="147" spans="1:7" ht="12.75">
      <c r="A147" s="112" t="s">
        <v>176</v>
      </c>
      <c r="B147" s="112" t="s">
        <v>185</v>
      </c>
      <c r="F147" s="9">
        <v>1512.9703555477</v>
      </c>
      <c r="G147" s="11">
        <v>1</v>
      </c>
    </row>
    <row r="148" spans="1:7" ht="12.75">
      <c r="A148" s="112" t="s">
        <v>176</v>
      </c>
      <c r="B148" s="112" t="s">
        <v>340</v>
      </c>
      <c r="F148" s="9">
        <v>181823.58097644</v>
      </c>
      <c r="G148" s="11">
        <v>57</v>
      </c>
    </row>
    <row r="149" spans="1:7" ht="12.75">
      <c r="A149" s="112" t="s">
        <v>176</v>
      </c>
      <c r="B149" s="112" t="s">
        <v>345</v>
      </c>
      <c r="F149" s="9">
        <v>259624.573684843</v>
      </c>
      <c r="G149" s="11">
        <v>95</v>
      </c>
    </row>
    <row r="150" spans="1:7" ht="12.75">
      <c r="A150" s="112" t="s">
        <v>176</v>
      </c>
      <c r="B150" s="112" t="s">
        <v>323</v>
      </c>
      <c r="F150" s="9">
        <v>524928.134569865</v>
      </c>
      <c r="G150" s="11">
        <v>139</v>
      </c>
    </row>
    <row r="151" spans="1:7" ht="12.75">
      <c r="A151" s="112" t="s">
        <v>176</v>
      </c>
      <c r="B151" s="112" t="s">
        <v>301</v>
      </c>
      <c r="F151" s="9">
        <v>1948247.6270695</v>
      </c>
      <c r="G151" s="11">
        <v>577</v>
      </c>
    </row>
    <row r="152" spans="1:7" ht="12.75">
      <c r="A152" s="115" t="s">
        <v>176</v>
      </c>
      <c r="B152" s="115" t="s">
        <v>83</v>
      </c>
      <c r="F152" s="9">
        <v>37237.0168461064</v>
      </c>
      <c r="G152" s="11">
        <v>11</v>
      </c>
    </row>
    <row r="153" spans="1:7" ht="12.75">
      <c r="A153" s="119" t="s">
        <v>176</v>
      </c>
      <c r="B153" s="119" t="s">
        <v>49</v>
      </c>
      <c r="F153" s="9">
        <v>1459581.03748958</v>
      </c>
      <c r="G153" s="11">
        <v>443</v>
      </c>
    </row>
    <row r="154" spans="1:24" ht="13.5" thickBot="1">
      <c r="A154" s="124"/>
      <c r="B154" s="124"/>
      <c r="C154" s="1"/>
      <c r="D154" s="1"/>
      <c r="E154" s="1"/>
      <c r="F154" s="10"/>
      <c r="G154" s="12"/>
      <c r="H154" s="1"/>
      <c r="I154" s="1"/>
      <c r="S154" s="140" t="s">
        <v>14</v>
      </c>
      <c r="T154" s="15"/>
      <c r="U154" s="109"/>
      <c r="V154" s="15"/>
      <c r="W154" s="110"/>
      <c r="X154" s="16"/>
    </row>
    <row r="155" spans="1:24" ht="51">
      <c r="A155" s="111" t="s">
        <v>416</v>
      </c>
      <c r="B155" s="118" t="s">
        <v>10</v>
      </c>
      <c r="C155" s="118" t="s">
        <v>7</v>
      </c>
      <c r="D155" s="118" t="s">
        <v>6</v>
      </c>
      <c r="E155" s="118" t="s">
        <v>5</v>
      </c>
      <c r="F155" s="118" t="s">
        <v>9</v>
      </c>
      <c r="G155" s="118" t="s">
        <v>8</v>
      </c>
      <c r="H155" s="118" t="s">
        <v>3</v>
      </c>
      <c r="I155" s="118" t="s">
        <v>4</v>
      </c>
      <c r="J155" s="118" t="s">
        <v>0</v>
      </c>
      <c r="S155" s="130" t="s">
        <v>434</v>
      </c>
      <c r="T155" s="126" t="s">
        <v>11</v>
      </c>
      <c r="U155" s="127" t="s">
        <v>2</v>
      </c>
      <c r="V155" s="128" t="s">
        <v>12</v>
      </c>
      <c r="W155" s="126" t="s">
        <v>13</v>
      </c>
      <c r="X155" s="129" t="s">
        <v>435</v>
      </c>
    </row>
    <row r="156" spans="1:24" ht="12.75">
      <c r="A156" s="119" t="s">
        <v>31</v>
      </c>
      <c r="B156" s="119" t="s">
        <v>36</v>
      </c>
      <c r="C156">
        <f>SUM(ICHmw2!C8:C75,ICHmw2!C244:C249,ICHmw2!C302:C320,ICHmw2!C425:C435)</f>
        <v>1775229.671251785</v>
      </c>
      <c r="D156">
        <f>COUNT(ICHmw2!C8:C75,ICHmw2!C244:C249,ICHmw2!C302:C320,ICHmw2!C425:C435)</f>
        <v>104</v>
      </c>
      <c r="E156" s="71">
        <f>D156/D$176</f>
        <v>0.25</v>
      </c>
      <c r="F156" s="9">
        <v>36545112.28556264</v>
      </c>
      <c r="G156">
        <v>6892</v>
      </c>
      <c r="H156" s="71">
        <f>F156/F$176</f>
        <v>0.20674631851729686</v>
      </c>
      <c r="I156" s="71">
        <f>G156/G$176</f>
        <v>0.3088228704574988</v>
      </c>
      <c r="J156" s="125">
        <v>0.02</v>
      </c>
      <c r="S156" s="131" t="s">
        <v>36</v>
      </c>
      <c r="T156" s="132">
        <f>F156/10000</f>
        <v>3654.511228556264</v>
      </c>
      <c r="U156" s="133">
        <f>H156</f>
        <v>0.20674631851729686</v>
      </c>
      <c r="V156" s="108">
        <f>D156</f>
        <v>104</v>
      </c>
      <c r="W156" s="133">
        <f>E156</f>
        <v>0.25</v>
      </c>
      <c r="X156" s="134">
        <v>0.21</v>
      </c>
    </row>
    <row r="157" spans="1:24" ht="12.75">
      <c r="A157" s="112" t="s">
        <v>31</v>
      </c>
      <c r="B157" s="112" t="s">
        <v>34</v>
      </c>
      <c r="C157">
        <f>SUM(ICHmw2!C76:C94,ICHmw2!C321:C333,ICHmw2!C436:C437)</f>
        <v>122848.17524140557</v>
      </c>
      <c r="D157">
        <f>COUNT(ICHmw2!C76:C94,ICHmw2!C321:C333,ICHmw2!C436:C437)</f>
        <v>34</v>
      </c>
      <c r="E157" s="71">
        <f aca="true" t="shared" si="7" ref="E157:E175">D157/D$176</f>
        <v>0.08173076923076923</v>
      </c>
      <c r="F157" s="9">
        <v>7416540.110156467</v>
      </c>
      <c r="G157">
        <v>2027</v>
      </c>
      <c r="H157" s="71">
        <f aca="true" t="shared" si="8" ref="H157:H175">F157/F$176</f>
        <v>0.04195752230638165</v>
      </c>
      <c r="I157" s="71">
        <f aca="true" t="shared" si="9" ref="I157:I175">G157/G$176</f>
        <v>0.09082762019984765</v>
      </c>
      <c r="S157" s="135" t="s">
        <v>34</v>
      </c>
      <c r="T157" s="132">
        <f aca="true" t="shared" si="10" ref="T157:T175">F157/10000</f>
        <v>741.6540110156467</v>
      </c>
      <c r="U157" s="133">
        <f aca="true" t="shared" si="11" ref="U157:U175">H157</f>
        <v>0.04195752230638165</v>
      </c>
      <c r="V157" s="108">
        <f aca="true" t="shared" si="12" ref="V157:V175">D157</f>
        <v>34</v>
      </c>
      <c r="W157" s="133">
        <f aca="true" t="shared" si="13" ref="W157:W175">E157</f>
        <v>0.08173076923076923</v>
      </c>
      <c r="X157" s="107">
        <v>0.04</v>
      </c>
    </row>
    <row r="158" spans="1:24" ht="12.75">
      <c r="A158" s="112" t="s">
        <v>31</v>
      </c>
      <c r="B158" s="112" t="s">
        <v>45</v>
      </c>
      <c r="C158">
        <f>SUM(ICHmw2!C95:C127,ICHmw2!C250:C253,ICHmw2!C336:C345,ICHmw2!C439:C441)</f>
        <v>402243.6508951121</v>
      </c>
      <c r="D158">
        <f>COUNT(ICHmw2!C95:C127,ICHmw2!C250:C253,ICHmw2!C336:C345,ICHmw2!C439:C441)</f>
        <v>50</v>
      </c>
      <c r="E158" s="71">
        <f t="shared" si="7"/>
        <v>0.1201923076923077</v>
      </c>
      <c r="F158" s="9">
        <v>18041068.823740147</v>
      </c>
      <c r="G158">
        <v>4540</v>
      </c>
      <c r="H158" s="71">
        <f t="shared" si="8"/>
        <v>0.10206356823533369</v>
      </c>
      <c r="I158" s="71">
        <f t="shared" si="9"/>
        <v>0.2034323609804185</v>
      </c>
      <c r="S158" s="135" t="s">
        <v>45</v>
      </c>
      <c r="T158" s="132">
        <f t="shared" si="10"/>
        <v>1804.1068823740147</v>
      </c>
      <c r="U158" s="133">
        <f t="shared" si="11"/>
        <v>0.10206356823533369</v>
      </c>
      <c r="V158" s="108">
        <f t="shared" si="12"/>
        <v>50</v>
      </c>
      <c r="W158" s="133">
        <f t="shared" si="13"/>
        <v>0.1201923076923077</v>
      </c>
      <c r="X158" s="107">
        <v>0.1</v>
      </c>
    </row>
    <row r="159" spans="1:24" ht="12.75">
      <c r="A159" s="112" t="s">
        <v>31</v>
      </c>
      <c r="B159" s="112" t="s">
        <v>59</v>
      </c>
      <c r="C159">
        <f>SUM(ICHmw2!C128:C142,ICHmw2!C254:C258,ICHmw2!C346:C373,ICHmw2!C442:C446)</f>
        <v>813866.2647563521</v>
      </c>
      <c r="D159">
        <f>COUNT(ICHmw2!C128:C142,ICHmw2!C254:C258,ICHmw2!C346:C373,ICHmw2!C442:C446)</f>
        <v>53</v>
      </c>
      <c r="E159" s="71">
        <f t="shared" si="7"/>
        <v>0.12740384615384615</v>
      </c>
      <c r="F159" s="9">
        <v>9510690.209672887</v>
      </c>
      <c r="G159">
        <v>2318</v>
      </c>
      <c r="H159" s="71">
        <f t="shared" si="8"/>
        <v>0.05380473788242171</v>
      </c>
      <c r="I159" s="71">
        <f t="shared" si="9"/>
        <v>0.1038670072142313</v>
      </c>
      <c r="S159" s="135" t="s">
        <v>59</v>
      </c>
      <c r="T159" s="132">
        <f t="shared" si="10"/>
        <v>951.0690209672887</v>
      </c>
      <c r="U159" s="133">
        <f t="shared" si="11"/>
        <v>0.05380473788242171</v>
      </c>
      <c r="V159" s="108">
        <f t="shared" si="12"/>
        <v>53</v>
      </c>
      <c r="W159" s="133">
        <f t="shared" si="13"/>
        <v>0.12740384615384615</v>
      </c>
      <c r="X159" s="107">
        <v>0.05</v>
      </c>
    </row>
    <row r="160" spans="1:24" ht="12.75">
      <c r="A160" s="112" t="s">
        <v>31</v>
      </c>
      <c r="B160" s="112" t="s">
        <v>63</v>
      </c>
      <c r="C160">
        <f>SUM(ICHmw2!C144:C152,ICHmw2!C259,ICHmw2!C374:C378,ICHmw2!C447)</f>
        <v>87506.3471463658</v>
      </c>
      <c r="D160">
        <f>COUNT(ICHmw2!C144:C152,ICHmw2!C259,ICHmw2!C374:C378,ICHmw2!C447)</f>
        <v>16</v>
      </c>
      <c r="E160" s="71">
        <f t="shared" si="7"/>
        <v>0.038461538461538464</v>
      </c>
      <c r="F160" s="9">
        <v>1744367.4472015798</v>
      </c>
      <c r="G160">
        <v>402</v>
      </c>
      <c r="H160" s="71">
        <f t="shared" si="8"/>
        <v>0.009868393481248527</v>
      </c>
      <c r="I160" s="71">
        <f t="shared" si="9"/>
        <v>0.018013173813684634</v>
      </c>
      <c r="S160" s="135" t="s">
        <v>63</v>
      </c>
      <c r="T160" s="132">
        <f t="shared" si="10"/>
        <v>174.43674472015798</v>
      </c>
      <c r="U160" s="133">
        <f t="shared" si="11"/>
        <v>0.009868393481248527</v>
      </c>
      <c r="V160" s="108">
        <f t="shared" si="12"/>
        <v>16</v>
      </c>
      <c r="W160" s="133">
        <f t="shared" si="13"/>
        <v>0.038461538461538464</v>
      </c>
      <c r="X160" s="107">
        <v>0.01</v>
      </c>
    </row>
    <row r="161" spans="1:24" ht="12.75">
      <c r="A161" s="112" t="s">
        <v>31</v>
      </c>
      <c r="B161" s="112" t="s">
        <v>77</v>
      </c>
      <c r="C161">
        <f>SUM(ICHmw2!C153:C163,ICHmw2!C260:C272,ICHmw2!C379:C381,ICHmw2!C448:C450)</f>
        <v>193606.29659488457</v>
      </c>
      <c r="D161">
        <f>COUNT(ICHmw2!C153:C163,ICHmw2!C260:C272,ICHmw2!C379:C381,ICHmw2!C448:C450)</f>
        <v>30</v>
      </c>
      <c r="E161" s="71">
        <f t="shared" si="7"/>
        <v>0.07211538461538461</v>
      </c>
      <c r="F161" s="9">
        <v>1705493.6054634259</v>
      </c>
      <c r="G161">
        <v>709</v>
      </c>
      <c r="H161" s="71">
        <f t="shared" si="8"/>
        <v>0.009648472863596944</v>
      </c>
      <c r="I161" s="71">
        <f t="shared" si="9"/>
        <v>0.03176950306940897</v>
      </c>
      <c r="S161" s="135" t="s">
        <v>77</v>
      </c>
      <c r="T161" s="132">
        <f t="shared" si="10"/>
        <v>170.5493605463426</v>
      </c>
      <c r="U161" s="133">
        <f t="shared" si="11"/>
        <v>0.009648472863596944</v>
      </c>
      <c r="V161" s="108">
        <f t="shared" si="12"/>
        <v>30</v>
      </c>
      <c r="W161" s="133">
        <f t="shared" si="13"/>
        <v>0.07211538461538461</v>
      </c>
      <c r="X161" s="107">
        <v>0.01</v>
      </c>
    </row>
    <row r="162" spans="1:24" ht="12.75">
      <c r="A162" s="112" t="s">
        <v>31</v>
      </c>
      <c r="B162" s="112" t="s">
        <v>137</v>
      </c>
      <c r="C162">
        <f>SUM(ICHmw2!C273:C276,ICHmw2!C382:C384,)</f>
        <v>59287.9163723978</v>
      </c>
      <c r="D162">
        <f>COUNT(ICHmw2!C273:C276,ICHmw2!C382:C384,)</f>
        <v>8</v>
      </c>
      <c r="E162" s="71">
        <f t="shared" si="7"/>
        <v>0.019230769230769232</v>
      </c>
      <c r="F162" s="9">
        <v>994808.9908900291</v>
      </c>
      <c r="G162">
        <v>147</v>
      </c>
      <c r="H162" s="71">
        <f t="shared" si="8"/>
        <v>0.005627923506905545</v>
      </c>
      <c r="I162" s="71">
        <f t="shared" si="9"/>
        <v>0.006586906842317516</v>
      </c>
      <c r="S162" s="135" t="s">
        <v>137</v>
      </c>
      <c r="T162" s="132">
        <f t="shared" si="10"/>
        <v>99.48089908900292</v>
      </c>
      <c r="U162" s="133">
        <f t="shared" si="11"/>
        <v>0.005627923506905545</v>
      </c>
      <c r="V162" s="108">
        <f t="shared" si="12"/>
        <v>8</v>
      </c>
      <c r="W162" s="133">
        <f t="shared" si="13"/>
        <v>0.019230769230769232</v>
      </c>
      <c r="X162" s="136">
        <v>0.01</v>
      </c>
    </row>
    <row r="163" spans="1:24" ht="12.75">
      <c r="A163" s="112" t="s">
        <v>31</v>
      </c>
      <c r="B163" s="112" t="s">
        <v>133</v>
      </c>
      <c r="C163">
        <f>SUM(ICHmw2!C277:C278,ICHmw2!C385:C386,)</f>
        <v>73414.08336919919</v>
      </c>
      <c r="D163">
        <f>COUNT(ICHmw2!C277:C278,ICHmw2!C385:C386,)</f>
        <v>5</v>
      </c>
      <c r="E163" s="71">
        <f t="shared" si="7"/>
        <v>0.01201923076923077</v>
      </c>
      <c r="F163" s="9">
        <v>326560.4374305048</v>
      </c>
      <c r="G163">
        <v>70</v>
      </c>
      <c r="H163" s="71">
        <f t="shared" si="8"/>
        <v>0.0018474472778902144</v>
      </c>
      <c r="I163" s="71">
        <f t="shared" si="9"/>
        <v>0.003136622305865484</v>
      </c>
      <c r="S163" s="135" t="s">
        <v>133</v>
      </c>
      <c r="T163" s="132">
        <f t="shared" si="10"/>
        <v>32.65604374305048</v>
      </c>
      <c r="U163" s="133">
        <f t="shared" si="11"/>
        <v>0.0018474472778902144</v>
      </c>
      <c r="V163" s="108">
        <f t="shared" si="12"/>
        <v>5</v>
      </c>
      <c r="W163" s="133">
        <f t="shared" si="13"/>
        <v>0.01201923076923077</v>
      </c>
      <c r="X163" s="136">
        <v>0</v>
      </c>
    </row>
    <row r="164" spans="1:24" ht="12.75">
      <c r="A164" s="112" t="s">
        <v>31</v>
      </c>
      <c r="B164" s="112" t="s">
        <v>89</v>
      </c>
      <c r="C164">
        <f>SUM(ICHmw2!C164:C171,ICHmw2!C279:C284,ICHmw2!C387:C388,ICHmw2!C451:C452)</f>
        <v>312352.93972504034</v>
      </c>
      <c r="D164">
        <f>COUNT(ICHmw2!C164:C171,ICHmw2!C279:C284,ICHmw2!C387:C388,ICHmw2!C451:C452)</f>
        <v>18</v>
      </c>
      <c r="E164" s="71">
        <f t="shared" si="7"/>
        <v>0.04326923076923077</v>
      </c>
      <c r="F164" s="9">
        <v>5560407.828707601</v>
      </c>
      <c r="G164">
        <v>129</v>
      </c>
      <c r="H164" s="71">
        <f t="shared" si="8"/>
        <v>0.03145684268410926</v>
      </c>
      <c r="I164" s="71">
        <f t="shared" si="9"/>
        <v>0.005780346820809248</v>
      </c>
      <c r="S164" s="135" t="s">
        <v>89</v>
      </c>
      <c r="T164" s="132">
        <f t="shared" si="10"/>
        <v>556.04078287076</v>
      </c>
      <c r="U164" s="133">
        <f t="shared" si="11"/>
        <v>0.03145684268410926</v>
      </c>
      <c r="V164" s="108">
        <f t="shared" si="12"/>
        <v>18</v>
      </c>
      <c r="W164" s="133">
        <f t="shared" si="13"/>
        <v>0.04326923076923077</v>
      </c>
      <c r="X164" s="136">
        <v>0.03</v>
      </c>
    </row>
    <row r="165" spans="1:24" ht="12.75">
      <c r="A165" s="112" t="s">
        <v>31</v>
      </c>
      <c r="B165" s="112" t="s">
        <v>181</v>
      </c>
      <c r="C165">
        <v>0</v>
      </c>
      <c r="D165">
        <v>0</v>
      </c>
      <c r="E165" s="71">
        <f t="shared" si="7"/>
        <v>0</v>
      </c>
      <c r="F165" s="9">
        <v>2479333.188627564</v>
      </c>
      <c r="G165">
        <v>499</v>
      </c>
      <c r="H165" s="71">
        <f t="shared" si="8"/>
        <v>0.014026308227516444</v>
      </c>
      <c r="I165" s="71">
        <f t="shared" si="9"/>
        <v>0.02235963615181252</v>
      </c>
      <c r="S165" s="135" t="s">
        <v>181</v>
      </c>
      <c r="T165" s="132">
        <f t="shared" si="10"/>
        <v>247.93331886275638</v>
      </c>
      <c r="U165" s="133">
        <f t="shared" si="11"/>
        <v>0.014026308227516444</v>
      </c>
      <c r="V165" s="108">
        <f t="shared" si="12"/>
        <v>0</v>
      </c>
      <c r="W165" s="133">
        <f t="shared" si="13"/>
        <v>0</v>
      </c>
      <c r="X165" s="136">
        <v>0</v>
      </c>
    </row>
    <row r="166" spans="1:24" ht="12.75">
      <c r="A166" s="112" t="s">
        <v>31</v>
      </c>
      <c r="B166" s="112" t="s">
        <v>185</v>
      </c>
      <c r="C166">
        <v>0</v>
      </c>
      <c r="D166">
        <v>0</v>
      </c>
      <c r="E166" s="71">
        <f t="shared" si="7"/>
        <v>0</v>
      </c>
      <c r="F166" s="9">
        <v>987540.9360797531</v>
      </c>
      <c r="G166">
        <v>70</v>
      </c>
      <c r="H166" s="71">
        <f t="shared" si="8"/>
        <v>0.005586806009083542</v>
      </c>
      <c r="I166" s="71">
        <f t="shared" si="9"/>
        <v>0.003136622305865484</v>
      </c>
      <c r="S166" s="135" t="s">
        <v>185</v>
      </c>
      <c r="T166" s="132">
        <f t="shared" si="10"/>
        <v>98.7540936079753</v>
      </c>
      <c r="U166" s="133">
        <f t="shared" si="11"/>
        <v>0.005586806009083542</v>
      </c>
      <c r="V166" s="108">
        <f t="shared" si="12"/>
        <v>0</v>
      </c>
      <c r="W166" s="133">
        <f t="shared" si="13"/>
        <v>0</v>
      </c>
      <c r="X166" s="136">
        <v>0</v>
      </c>
    </row>
    <row r="167" spans="1:24" ht="12.75">
      <c r="A167" s="112" t="s">
        <v>31</v>
      </c>
      <c r="B167" s="112" t="s">
        <v>62</v>
      </c>
      <c r="C167">
        <f>SUM(ICHmw2!C203:C204,ICHmw2!C285,ICHmw2!C456)</f>
        <v>210756.82515428597</v>
      </c>
      <c r="D167">
        <f>COUNT(ICHmw2!C203:C204,ICHmw2!C285,ICHmw2!C456)</f>
        <v>4</v>
      </c>
      <c r="E167" s="71">
        <f t="shared" si="7"/>
        <v>0.009615384615384616</v>
      </c>
      <c r="F167" s="9">
        <v>6400618.437636778</v>
      </c>
      <c r="G167">
        <v>98</v>
      </c>
      <c r="H167" s="71">
        <f t="shared" si="8"/>
        <v>0.0362101582251292</v>
      </c>
      <c r="I167" s="71">
        <f t="shared" si="9"/>
        <v>0.004391271228211677</v>
      </c>
      <c r="S167" s="135" t="s">
        <v>62</v>
      </c>
      <c r="T167" s="132">
        <f t="shared" si="10"/>
        <v>640.0618437636778</v>
      </c>
      <c r="U167" s="133">
        <f t="shared" si="11"/>
        <v>0.0362101582251292</v>
      </c>
      <c r="V167" s="108">
        <f t="shared" si="12"/>
        <v>4</v>
      </c>
      <c r="W167" s="133">
        <f t="shared" si="13"/>
        <v>0.009615384615384616</v>
      </c>
      <c r="X167" s="136">
        <v>0.01</v>
      </c>
    </row>
    <row r="168" spans="1:24" ht="12.75">
      <c r="A168" s="112" t="s">
        <v>31</v>
      </c>
      <c r="B168" s="112" t="s">
        <v>83</v>
      </c>
      <c r="C168">
        <f>SUM(ICHmw2!C195:C198,ICHmw2!C286,ICHmw2!C407,)</f>
        <v>85327.8202491687</v>
      </c>
      <c r="D168">
        <f>COUNT(ICHmw2!C195:C198,ICHmw2!C286,ICHmw2!C407,)</f>
        <v>7</v>
      </c>
      <c r="E168" s="71">
        <f t="shared" si="7"/>
        <v>0.016826923076923076</v>
      </c>
      <c r="F168" s="9">
        <v>10312115.401254378</v>
      </c>
      <c r="G168">
        <v>37</v>
      </c>
      <c r="H168" s="71">
        <f t="shared" si="8"/>
        <v>0.05833863304825898</v>
      </c>
      <c r="I168" s="71">
        <f t="shared" si="9"/>
        <v>0.0016579289331003272</v>
      </c>
      <c r="S168" s="135" t="s">
        <v>83</v>
      </c>
      <c r="T168" s="132">
        <f t="shared" si="10"/>
        <v>1031.2115401254378</v>
      </c>
      <c r="U168" s="133">
        <f t="shared" si="11"/>
        <v>0.05833863304825898</v>
      </c>
      <c r="V168" s="108">
        <f t="shared" si="12"/>
        <v>7</v>
      </c>
      <c r="W168" s="133">
        <f t="shared" si="13"/>
        <v>0.016826923076923076</v>
      </c>
      <c r="X168" s="136">
        <v>0.02</v>
      </c>
    </row>
    <row r="169" spans="1:24" ht="12.75">
      <c r="A169" s="112" t="s">
        <v>31</v>
      </c>
      <c r="B169" s="112" t="s">
        <v>32</v>
      </c>
      <c r="C169">
        <f>SUM(ICHmw2!C202,ICHmw2!C398,)</f>
        <v>545813.039927303</v>
      </c>
      <c r="D169">
        <f>COUNT(ICHmw2!C202,ICHmw2!C398,)</f>
        <v>3</v>
      </c>
      <c r="E169" s="71">
        <f t="shared" si="7"/>
        <v>0.007211538461538462</v>
      </c>
      <c r="F169" s="9">
        <v>2613322.0496410327</v>
      </c>
      <c r="G169">
        <v>35</v>
      </c>
      <c r="H169" s="71">
        <f t="shared" si="8"/>
        <v>0.01478432214522998</v>
      </c>
      <c r="I169" s="71">
        <f t="shared" si="9"/>
        <v>0.001568311152932742</v>
      </c>
      <c r="S169" s="135" t="s">
        <v>32</v>
      </c>
      <c r="T169" s="132">
        <f t="shared" si="10"/>
        <v>261.33220496410325</v>
      </c>
      <c r="U169" s="133">
        <f t="shared" si="11"/>
        <v>0.01478432214522998</v>
      </c>
      <c r="V169" s="108">
        <f t="shared" si="12"/>
        <v>3</v>
      </c>
      <c r="W169" s="133">
        <f t="shared" si="13"/>
        <v>0.007211538461538462</v>
      </c>
      <c r="X169" s="136">
        <v>0.01</v>
      </c>
    </row>
    <row r="170" spans="1:24" ht="12.75">
      <c r="A170" s="112" t="s">
        <v>31</v>
      </c>
      <c r="B170" s="112" t="s">
        <v>49</v>
      </c>
      <c r="C170">
        <f>SUM(ICHmw2!C205:C213,ICHmw2!C399:C405,)</f>
        <v>108365.72047408609</v>
      </c>
      <c r="D170">
        <f>COUNT(ICHmw2!C205:C213,ICHmw2!C399:C405,)</f>
        <v>17</v>
      </c>
      <c r="E170" s="71">
        <f t="shared" si="7"/>
        <v>0.040865384615384616</v>
      </c>
      <c r="F170" s="9">
        <v>2653999.36922974</v>
      </c>
      <c r="G170">
        <v>830</v>
      </c>
      <c r="H170" s="71">
        <f t="shared" si="8"/>
        <v>0.015014445561089319</v>
      </c>
      <c r="I170" s="71">
        <f t="shared" si="9"/>
        <v>0.03719137876954788</v>
      </c>
      <c r="S170" s="135" t="s">
        <v>49</v>
      </c>
      <c r="T170" s="132">
        <f t="shared" si="10"/>
        <v>265.399936922974</v>
      </c>
      <c r="U170" s="133">
        <f t="shared" si="11"/>
        <v>0.015014445561089319</v>
      </c>
      <c r="V170" s="108">
        <f t="shared" si="12"/>
        <v>17</v>
      </c>
      <c r="W170" s="133">
        <f t="shared" si="13"/>
        <v>0.040865384615384616</v>
      </c>
      <c r="X170" s="136">
        <v>0.02</v>
      </c>
    </row>
    <row r="171" spans="1:24" ht="12.75">
      <c r="A171" s="112" t="s">
        <v>31</v>
      </c>
      <c r="B171" s="112" t="s">
        <v>132</v>
      </c>
      <c r="C171">
        <f>SUM(ICHmw2!C214:C218,ICHmw2!C287)</f>
        <v>57068.454838029895</v>
      </c>
      <c r="D171">
        <f>COUNT(ICHmw2!C214:C218,ICHmw2!C287)</f>
        <v>6</v>
      </c>
      <c r="E171" s="71">
        <f t="shared" si="7"/>
        <v>0.014423076923076924</v>
      </c>
      <c r="F171" s="9">
        <v>969712.146854396</v>
      </c>
      <c r="G171">
        <v>275</v>
      </c>
      <c r="H171" s="71">
        <f t="shared" si="8"/>
        <v>0.005485943368214885</v>
      </c>
      <c r="I171" s="71">
        <f t="shared" si="9"/>
        <v>0.012322444773042972</v>
      </c>
      <c r="S171" s="135" t="s">
        <v>132</v>
      </c>
      <c r="T171" s="132">
        <f t="shared" si="10"/>
        <v>96.97121468543959</v>
      </c>
      <c r="U171" s="133">
        <f t="shared" si="11"/>
        <v>0.005485943368214885</v>
      </c>
      <c r="V171" s="108">
        <f t="shared" si="12"/>
        <v>6</v>
      </c>
      <c r="W171" s="133">
        <f t="shared" si="13"/>
        <v>0.014423076923076924</v>
      </c>
      <c r="X171" s="136">
        <v>0.01</v>
      </c>
    </row>
    <row r="172" spans="1:24" ht="12.75">
      <c r="A172" s="112" t="s">
        <v>31</v>
      </c>
      <c r="B172" s="112" t="s">
        <v>38</v>
      </c>
      <c r="C172">
        <f>SUM(ICHmw2!C173:C194,ICHmw2!C199:C201,ICHmw2!C389:C397,ICHmw2!C403:C404,)</f>
        <v>2166338.051075864</v>
      </c>
      <c r="D172">
        <f>COUNT(ICHmw2!C173:C194,ICHmw2!C199:C201,ICHmw2!C389:C397,ICHmw2!C403:C404,)</f>
        <v>37</v>
      </c>
      <c r="E172" s="71">
        <f t="shared" si="7"/>
        <v>0.0889423076923077</v>
      </c>
      <c r="F172" s="9">
        <v>26026486.42265566</v>
      </c>
      <c r="G172">
        <v>2992</v>
      </c>
      <c r="H172" s="71">
        <f t="shared" si="8"/>
        <v>0.1472393957850888</v>
      </c>
      <c r="I172" s="71">
        <f t="shared" si="9"/>
        <v>0.13406819913070753</v>
      </c>
      <c r="S172" s="135" t="s">
        <v>38</v>
      </c>
      <c r="T172" s="132">
        <f t="shared" si="10"/>
        <v>2602.648642265566</v>
      </c>
      <c r="U172" s="133">
        <f t="shared" si="11"/>
        <v>0.1472393957850888</v>
      </c>
      <c r="V172" s="108">
        <f t="shared" si="12"/>
        <v>37</v>
      </c>
      <c r="W172" s="133">
        <f t="shared" si="13"/>
        <v>0.0889423076923077</v>
      </c>
      <c r="X172" s="136">
        <v>0.09</v>
      </c>
    </row>
    <row r="173" spans="1:24" ht="12.75">
      <c r="A173" s="112" t="s">
        <v>31</v>
      </c>
      <c r="B173" s="112" t="s">
        <v>72</v>
      </c>
      <c r="C173">
        <f>SUM(ICHmw2!C219:C223,ICHmw2!C288:C289,ICHmw2!C406,ICHmw2!C457)</f>
        <v>41919.3091527367</v>
      </c>
      <c r="D173">
        <f>COUNT(ICHmw2!C219:C223,ICHmw2!C288:C289,ICHmw2!C406,ICHmw2!C457)</f>
        <v>9</v>
      </c>
      <c r="E173" s="71">
        <f t="shared" si="7"/>
        <v>0.021634615384615384</v>
      </c>
      <c r="F173" s="9">
        <v>6048863.933152937</v>
      </c>
      <c r="G173">
        <v>77</v>
      </c>
      <c r="H173" s="71">
        <f t="shared" si="8"/>
        <v>0.03422018078968867</v>
      </c>
      <c r="I173" s="71">
        <f t="shared" si="9"/>
        <v>0.003450284536452032</v>
      </c>
      <c r="S173" s="135" t="s">
        <v>72</v>
      </c>
      <c r="T173" s="132">
        <f t="shared" si="10"/>
        <v>604.8863933152937</v>
      </c>
      <c r="U173" s="133">
        <f t="shared" si="11"/>
        <v>0.03422018078968867</v>
      </c>
      <c r="V173" s="108">
        <f t="shared" si="12"/>
        <v>9</v>
      </c>
      <c r="W173" s="133">
        <f t="shared" si="13"/>
        <v>0.021634615384615384</v>
      </c>
      <c r="X173" s="107">
        <v>0.02</v>
      </c>
    </row>
    <row r="174" spans="1:24" ht="12.75">
      <c r="A174" s="112" t="s">
        <v>31</v>
      </c>
      <c r="B174" s="112" t="s">
        <v>82</v>
      </c>
      <c r="C174">
        <f>SUM(ICHmw2!C224:C225,ICHmw2!C290:C291,)</f>
        <v>20142.8766928437</v>
      </c>
      <c r="D174">
        <f>COUNT(ICHmw2!C224:C225,ICHmw2!C290:C291,)</f>
        <v>5</v>
      </c>
      <c r="E174" s="71">
        <f t="shared" si="7"/>
        <v>0.01201923076923077</v>
      </c>
      <c r="F174" s="9">
        <v>23326296.657658335</v>
      </c>
      <c r="G174">
        <v>54</v>
      </c>
      <c r="H174" s="71">
        <f t="shared" si="8"/>
        <v>0.1319636377343515</v>
      </c>
      <c r="I174" s="71">
        <f t="shared" si="9"/>
        <v>0.0024196800645248017</v>
      </c>
      <c r="S174" s="135" t="s">
        <v>82</v>
      </c>
      <c r="T174" s="132">
        <f t="shared" si="10"/>
        <v>2332.6296657658336</v>
      </c>
      <c r="U174" s="133">
        <f t="shared" si="11"/>
        <v>0.1319636377343515</v>
      </c>
      <c r="V174" s="108">
        <f t="shared" si="12"/>
        <v>5</v>
      </c>
      <c r="W174" s="133">
        <f t="shared" si="13"/>
        <v>0.01201923076923077</v>
      </c>
      <c r="X174" s="107">
        <v>0.01</v>
      </c>
    </row>
    <row r="175" spans="1:24" ht="13.5" thickBot="1">
      <c r="A175" s="116" t="s">
        <v>31</v>
      </c>
      <c r="B175" s="112" t="s">
        <v>70</v>
      </c>
      <c r="C175" s="99">
        <f>SUM(ICHmw2!C226:C234,ICHmw2!C458)</f>
        <v>52250.138928639586</v>
      </c>
      <c r="D175" s="22">
        <f>COUNT(ICHmw2!C226:C234,ICHmw2!C458)</f>
        <v>10</v>
      </c>
      <c r="E175" s="71">
        <f t="shared" si="7"/>
        <v>0.02403846153846154</v>
      </c>
      <c r="F175" s="114">
        <v>13099723.559822414</v>
      </c>
      <c r="G175" s="22">
        <v>116</v>
      </c>
      <c r="H175" s="71">
        <f t="shared" si="8"/>
        <v>0.07410894235116415</v>
      </c>
      <c r="I175" s="71">
        <f t="shared" si="9"/>
        <v>0.005197831249719944</v>
      </c>
      <c r="S175" s="135" t="s">
        <v>70</v>
      </c>
      <c r="T175" s="132">
        <f t="shared" si="10"/>
        <v>1309.9723559822414</v>
      </c>
      <c r="U175" s="133">
        <f t="shared" si="11"/>
        <v>0.07410894235116415</v>
      </c>
      <c r="V175" s="108">
        <f t="shared" si="12"/>
        <v>10</v>
      </c>
      <c r="W175" s="133">
        <f t="shared" si="13"/>
        <v>0.02403846153846154</v>
      </c>
      <c r="X175" s="137">
        <v>0.02</v>
      </c>
    </row>
    <row r="176" spans="1:24" ht="13.5" thickBot="1">
      <c r="A176" s="120"/>
      <c r="B176" s="121"/>
      <c r="C176" s="122">
        <f>SUM(C156:C175)</f>
        <v>7128337.5818455005</v>
      </c>
      <c r="D176" s="123">
        <f>SUM(D156:D175)</f>
        <v>416</v>
      </c>
      <c r="E176" s="123"/>
      <c r="F176" s="122">
        <f>SUM(F156:F175)</f>
        <v>176763061.8414383</v>
      </c>
      <c r="G176" s="123">
        <f>SUM(G156:G175)</f>
        <v>22317</v>
      </c>
      <c r="H176" s="123"/>
      <c r="I176" s="123"/>
      <c r="S176" s="21"/>
      <c r="T176" s="22"/>
      <c r="U176" s="22"/>
      <c r="V176" s="22"/>
      <c r="W176" s="22"/>
      <c r="X176" s="138">
        <f>SUM(X156:X175)</f>
        <v>0.67</v>
      </c>
    </row>
    <row r="177" spans="1:7" ht="12.75">
      <c r="A177" s="119" t="s">
        <v>177</v>
      </c>
      <c r="B177" s="119" t="s">
        <v>36</v>
      </c>
      <c r="F177" s="9">
        <v>276225352.20971024</v>
      </c>
      <c r="G177">
        <v>45946</v>
      </c>
    </row>
    <row r="178" spans="1:7" ht="12.75">
      <c r="A178" s="112" t="s">
        <v>177</v>
      </c>
      <c r="B178" s="112" t="s">
        <v>34</v>
      </c>
      <c r="F178" s="9">
        <v>32967224.598394398</v>
      </c>
      <c r="G178">
        <v>9371</v>
      </c>
    </row>
    <row r="179" spans="1:7" ht="12.75">
      <c r="A179" s="112" t="s">
        <v>177</v>
      </c>
      <c r="B179" s="112" t="s">
        <v>45</v>
      </c>
      <c r="F179" s="9">
        <v>110640814.66055137</v>
      </c>
      <c r="G179">
        <v>25705</v>
      </c>
    </row>
    <row r="180" spans="1:7" ht="12.75">
      <c r="A180" s="112" t="s">
        <v>177</v>
      </c>
      <c r="B180" s="112" t="s">
        <v>59</v>
      </c>
      <c r="F180" s="9">
        <v>186121608.72831237</v>
      </c>
      <c r="G180">
        <v>35168</v>
      </c>
    </row>
    <row r="181" spans="1:7" ht="12.75">
      <c r="A181" s="112" t="s">
        <v>177</v>
      </c>
      <c r="B181" s="112" t="s">
        <v>77</v>
      </c>
      <c r="F181" s="9">
        <v>77098494.40752508</v>
      </c>
      <c r="G181">
        <v>20051</v>
      </c>
    </row>
    <row r="182" spans="1:7" ht="12.75">
      <c r="A182" s="112" t="s">
        <v>177</v>
      </c>
      <c r="B182" s="112" t="s">
        <v>137</v>
      </c>
      <c r="F182" s="9">
        <v>13621434.40714577</v>
      </c>
      <c r="G182">
        <v>2393</v>
      </c>
    </row>
    <row r="183" spans="1:7" ht="12.75">
      <c r="A183" s="112" t="s">
        <v>177</v>
      </c>
      <c r="B183" s="112" t="s">
        <v>133</v>
      </c>
      <c r="F183" s="9">
        <v>1003919.3443861079</v>
      </c>
      <c r="G183">
        <v>133</v>
      </c>
    </row>
    <row r="184" spans="1:7" ht="12.75">
      <c r="A184" s="98" t="s">
        <v>177</v>
      </c>
      <c r="B184" s="98" t="s">
        <v>89</v>
      </c>
      <c r="F184" s="9">
        <v>936202.2432024044</v>
      </c>
      <c r="G184">
        <v>118</v>
      </c>
    </row>
    <row r="185" spans="1:7" ht="12.75">
      <c r="A185" s="112" t="s">
        <v>177</v>
      </c>
      <c r="B185" s="112" t="s">
        <v>181</v>
      </c>
      <c r="F185" s="9">
        <v>158183220.89882505</v>
      </c>
      <c r="G185">
        <v>42630</v>
      </c>
    </row>
    <row r="186" spans="1:7" ht="12.75">
      <c r="A186" s="98" t="s">
        <v>177</v>
      </c>
      <c r="B186" s="98" t="s">
        <v>185</v>
      </c>
      <c r="F186" s="9">
        <v>774335.4448582332</v>
      </c>
      <c r="G186">
        <v>179</v>
      </c>
    </row>
    <row r="187" spans="1:7" ht="12.75">
      <c r="A187" s="98" t="s">
        <v>177</v>
      </c>
      <c r="B187" s="98" t="s">
        <v>340</v>
      </c>
      <c r="F187" s="9">
        <v>225529.6774828905</v>
      </c>
      <c r="G187">
        <v>70</v>
      </c>
    </row>
    <row r="188" spans="1:7" ht="12.75">
      <c r="A188" s="112" t="s">
        <v>177</v>
      </c>
      <c r="B188" s="112" t="s">
        <v>62</v>
      </c>
      <c r="F188" s="9">
        <v>780186.2624921182</v>
      </c>
      <c r="G188">
        <v>191</v>
      </c>
    </row>
    <row r="189" spans="1:7" ht="12.75">
      <c r="A189" s="112" t="s">
        <v>177</v>
      </c>
      <c r="B189" s="112" t="s">
        <v>83</v>
      </c>
      <c r="F189" s="9">
        <v>1532281.2831894842</v>
      </c>
      <c r="G189">
        <v>1333</v>
      </c>
    </row>
    <row r="190" spans="1:7" ht="12.75">
      <c r="A190" s="112" t="s">
        <v>177</v>
      </c>
      <c r="B190" s="112" t="s">
        <v>32</v>
      </c>
      <c r="F190" s="9">
        <v>34760402.12378208</v>
      </c>
      <c r="G190">
        <v>504</v>
      </c>
    </row>
    <row r="191" spans="1:7" ht="12.75">
      <c r="A191" s="112" t="s">
        <v>177</v>
      </c>
      <c r="B191" s="112" t="s">
        <v>49</v>
      </c>
      <c r="F191" s="9">
        <v>98828145.21954626</v>
      </c>
      <c r="G191">
        <v>6949</v>
      </c>
    </row>
    <row r="192" spans="1:7" ht="12.75">
      <c r="A192" s="98" t="s">
        <v>177</v>
      </c>
      <c r="B192" s="98" t="s">
        <v>132</v>
      </c>
      <c r="F192" s="9">
        <v>1410963.126892605</v>
      </c>
      <c r="G192">
        <v>326</v>
      </c>
    </row>
    <row r="193" spans="1:7" ht="12.75">
      <c r="A193" s="98" t="s">
        <v>177</v>
      </c>
      <c r="B193" s="98" t="s">
        <v>38</v>
      </c>
      <c r="F193" s="9">
        <v>18297736.58218057</v>
      </c>
      <c r="G193">
        <v>587</v>
      </c>
    </row>
    <row r="194" spans="1:7" ht="12.75">
      <c r="A194" s="112" t="s">
        <v>177</v>
      </c>
      <c r="B194" s="112" t="s">
        <v>82</v>
      </c>
      <c r="F194" s="9">
        <v>23373667.874465354</v>
      </c>
      <c r="G194">
        <v>133</v>
      </c>
    </row>
    <row r="195" spans="1:7" ht="12.75">
      <c r="A195" s="112" t="s">
        <v>177</v>
      </c>
      <c r="B195" s="112" t="s">
        <v>70</v>
      </c>
      <c r="F195" s="9">
        <v>36161025.170181744</v>
      </c>
      <c r="G195">
        <v>3441</v>
      </c>
    </row>
    <row r="196" spans="1:7" ht="12.75">
      <c r="A196" s="112" t="s">
        <v>178</v>
      </c>
      <c r="B196" s="112" t="s">
        <v>36</v>
      </c>
      <c r="F196" s="9">
        <v>243358293.51826894</v>
      </c>
      <c r="G196">
        <v>49216</v>
      </c>
    </row>
    <row r="197" spans="1:7" ht="12.75">
      <c r="A197" s="112" t="s">
        <v>178</v>
      </c>
      <c r="B197" s="112" t="s">
        <v>34</v>
      </c>
      <c r="F197" s="9">
        <v>39263548.90205279</v>
      </c>
      <c r="G197">
        <v>12205</v>
      </c>
    </row>
    <row r="198" spans="1:7" ht="12.75">
      <c r="A198" s="112" t="s">
        <v>178</v>
      </c>
      <c r="B198" s="112" t="s">
        <v>45</v>
      </c>
      <c r="F198" s="9">
        <v>65511943.59158242</v>
      </c>
      <c r="G198">
        <v>16248</v>
      </c>
    </row>
    <row r="199" spans="1:7" ht="12.75">
      <c r="A199" s="112" t="s">
        <v>178</v>
      </c>
      <c r="B199" s="112" t="s">
        <v>59</v>
      </c>
      <c r="F199" s="9">
        <v>34084096.258039474</v>
      </c>
      <c r="G199">
        <v>8078</v>
      </c>
    </row>
    <row r="200" spans="1:7" ht="12.75">
      <c r="A200" s="112" t="s">
        <v>178</v>
      </c>
      <c r="B200" s="112" t="s">
        <v>68</v>
      </c>
      <c r="F200" s="9">
        <v>29470483.33088508</v>
      </c>
      <c r="G200">
        <v>7169</v>
      </c>
    </row>
    <row r="201" spans="1:7" ht="12.75">
      <c r="A201" s="112" t="s">
        <v>178</v>
      </c>
      <c r="B201" s="112" t="s">
        <v>137</v>
      </c>
      <c r="F201" s="9">
        <v>5566689.121211919</v>
      </c>
      <c r="G201">
        <v>799</v>
      </c>
    </row>
    <row r="202" spans="1:7" ht="12.75">
      <c r="A202" s="112" t="s">
        <v>178</v>
      </c>
      <c r="B202" s="112" t="s">
        <v>133</v>
      </c>
      <c r="F202" s="9">
        <v>1328477.8341299589</v>
      </c>
      <c r="G202">
        <v>332</v>
      </c>
    </row>
    <row r="203" spans="1:7" ht="12.75">
      <c r="A203" s="112" t="s">
        <v>178</v>
      </c>
      <c r="B203" s="112" t="s">
        <v>89</v>
      </c>
      <c r="F203" s="9">
        <v>38784112.578704715</v>
      </c>
      <c r="G203">
        <v>1644</v>
      </c>
    </row>
    <row r="204" spans="1:7" ht="12.75">
      <c r="A204" s="112" t="s">
        <v>178</v>
      </c>
      <c r="B204" s="112" t="s">
        <v>181</v>
      </c>
      <c r="F204" s="9">
        <v>39911538.57662883</v>
      </c>
      <c r="G204">
        <v>9593</v>
      </c>
    </row>
    <row r="205" spans="1:7" ht="12.75">
      <c r="A205" s="112" t="s">
        <v>178</v>
      </c>
      <c r="B205" s="112" t="s">
        <v>185</v>
      </c>
      <c r="F205" s="9">
        <v>8030012.451113347</v>
      </c>
      <c r="G205">
        <v>533</v>
      </c>
    </row>
    <row r="206" spans="1:7" ht="12.75">
      <c r="A206" s="112" t="s">
        <v>178</v>
      </c>
      <c r="B206" s="112" t="s">
        <v>62</v>
      </c>
      <c r="F206" s="9">
        <v>4164466.5678682737</v>
      </c>
      <c r="G206">
        <v>370</v>
      </c>
    </row>
    <row r="207" spans="1:7" ht="12.75">
      <c r="A207" s="112" t="s">
        <v>178</v>
      </c>
      <c r="B207" s="112" t="s">
        <v>83</v>
      </c>
      <c r="F207" s="9">
        <v>37135324.929725654</v>
      </c>
      <c r="G207">
        <v>853</v>
      </c>
    </row>
    <row r="208" spans="1:7" ht="12.75">
      <c r="A208" s="112" t="s">
        <v>178</v>
      </c>
      <c r="B208" s="112" t="s">
        <v>32</v>
      </c>
      <c r="F208" s="9">
        <v>17722629.50638522</v>
      </c>
      <c r="G208">
        <v>280</v>
      </c>
    </row>
    <row r="209" spans="1:7" ht="12.75">
      <c r="A209" s="112" t="s">
        <v>178</v>
      </c>
      <c r="B209" s="112" t="s">
        <v>49</v>
      </c>
      <c r="F209" s="9">
        <v>13636411.248621376</v>
      </c>
      <c r="G209">
        <v>4963</v>
      </c>
    </row>
    <row r="210" spans="1:7" ht="12.75">
      <c r="A210" s="112" t="s">
        <v>178</v>
      </c>
      <c r="B210" s="112" t="s">
        <v>132</v>
      </c>
      <c r="F210" s="9">
        <v>2862581.132882218</v>
      </c>
      <c r="G210">
        <v>795</v>
      </c>
    </row>
    <row r="211" spans="1:7" ht="12.75">
      <c r="A211" s="112" t="s">
        <v>178</v>
      </c>
      <c r="B211" s="112" t="s">
        <v>38</v>
      </c>
      <c r="F211" s="9">
        <v>12927924.090211324</v>
      </c>
      <c r="G211">
        <v>3084</v>
      </c>
    </row>
    <row r="212" spans="1:7" ht="12.75">
      <c r="A212" s="112" t="s">
        <v>178</v>
      </c>
      <c r="B212" s="112" t="s">
        <v>72</v>
      </c>
      <c r="F212" s="9">
        <v>1748542.1572860978</v>
      </c>
      <c r="G212">
        <v>357</v>
      </c>
    </row>
    <row r="213" spans="1:7" ht="12.75">
      <c r="A213" s="112" t="s">
        <v>178</v>
      </c>
      <c r="B213" s="112" t="s">
        <v>82</v>
      </c>
      <c r="F213" s="9">
        <v>184436.89332090243</v>
      </c>
      <c r="G213">
        <v>25</v>
      </c>
    </row>
    <row r="214" spans="1:7" ht="12.75">
      <c r="A214" s="112" t="s">
        <v>178</v>
      </c>
      <c r="B214" s="112" t="s">
        <v>70</v>
      </c>
      <c r="F214" s="9">
        <v>4040345.854255846</v>
      </c>
      <c r="G214">
        <v>881</v>
      </c>
    </row>
  </sheetData>
  <printOptions gridLines="1"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="80" zoomScaleNormal="80" workbookViewId="0" topLeftCell="A441">
      <selection activeCell="G18" sqref="G18"/>
    </sheetView>
  </sheetViews>
  <sheetFormatPr defaultColWidth="9.140625" defaultRowHeight="12.75"/>
  <cols>
    <col min="1" max="1" width="7.00390625" style="0" customWidth="1"/>
    <col min="2" max="2" width="10.00390625" style="0" bestFit="1" customWidth="1"/>
    <col min="3" max="3" width="12.140625" style="0" bestFit="1" customWidth="1"/>
    <col min="4" max="4" width="9.8515625" style="0" bestFit="1" customWidth="1"/>
    <col min="5" max="5" width="10.00390625" style="0" bestFit="1" customWidth="1"/>
    <col min="6" max="7" width="12.00390625" style="142" bestFit="1" customWidth="1"/>
    <col min="8" max="8" width="7.00390625" style="0" customWidth="1"/>
    <col min="9" max="9" width="10.421875" style="0" bestFit="1" customWidth="1"/>
    <col min="10" max="10" width="11.421875" style="0" bestFit="1" customWidth="1"/>
    <col min="11" max="11" width="11.00390625" style="0" customWidth="1"/>
    <col min="12" max="13" width="9.28125" style="0" bestFit="1" customWidth="1"/>
    <col min="14" max="15" width="11.140625" style="0" customWidth="1"/>
  </cols>
  <sheetData>
    <row r="1" ht="15.75">
      <c r="D1" s="151" t="s">
        <v>440</v>
      </c>
    </row>
    <row r="3" spans="1:5" ht="12.75">
      <c r="A3" s="7" t="s">
        <v>109</v>
      </c>
      <c r="E3" t="s">
        <v>292</v>
      </c>
    </row>
    <row r="4" spans="1:3" ht="12.75">
      <c r="A4" t="s">
        <v>17</v>
      </c>
      <c r="C4" s="9"/>
    </row>
    <row r="5" spans="1:3" ht="12.75">
      <c r="A5" t="s">
        <v>18</v>
      </c>
      <c r="C5" s="9"/>
    </row>
    <row r="6" spans="3:15" ht="12.75">
      <c r="C6" s="9"/>
      <c r="D6" t="s">
        <v>19</v>
      </c>
      <c r="E6" t="s">
        <v>20</v>
      </c>
      <c r="H6" t="s">
        <v>21</v>
      </c>
      <c r="I6" t="s">
        <v>21</v>
      </c>
      <c r="J6" s="9" t="s">
        <v>118</v>
      </c>
      <c r="K6" s="9" t="s">
        <v>30</v>
      </c>
      <c r="L6" s="9" t="s">
        <v>22</v>
      </c>
      <c r="M6" s="9" t="s">
        <v>22</v>
      </c>
      <c r="N6" s="9" t="s">
        <v>119</v>
      </c>
      <c r="O6" s="9" t="s">
        <v>16</v>
      </c>
    </row>
    <row r="7" spans="1:15" ht="13.5" thickBot="1">
      <c r="A7" s="1" t="s">
        <v>23</v>
      </c>
      <c r="B7" s="1" t="s">
        <v>24</v>
      </c>
      <c r="C7" s="10" t="s">
        <v>25</v>
      </c>
      <c r="D7" s="1" t="s">
        <v>26</v>
      </c>
      <c r="E7" s="1" t="s">
        <v>26</v>
      </c>
      <c r="F7" s="143" t="s">
        <v>27</v>
      </c>
      <c r="G7" s="143" t="s">
        <v>28</v>
      </c>
      <c r="H7" s="1" t="s">
        <v>29</v>
      </c>
      <c r="I7" s="1" t="s">
        <v>30</v>
      </c>
      <c r="J7" s="10" t="s">
        <v>121</v>
      </c>
      <c r="K7" s="10" t="s">
        <v>121</v>
      </c>
      <c r="L7" s="10" t="s">
        <v>29</v>
      </c>
      <c r="M7" s="10" t="s">
        <v>30</v>
      </c>
      <c r="N7" s="10" t="s">
        <v>121</v>
      </c>
      <c r="O7" s="10" t="s">
        <v>121</v>
      </c>
    </row>
    <row r="8" spans="1:15" ht="12.75">
      <c r="A8">
        <v>109</v>
      </c>
      <c r="B8">
        <v>148806</v>
      </c>
      <c r="C8" s="9">
        <v>13337.604738023</v>
      </c>
      <c r="D8" t="s">
        <v>31</v>
      </c>
      <c r="F8" s="144" t="s">
        <v>36</v>
      </c>
      <c r="G8" s="144" t="s">
        <v>36</v>
      </c>
      <c r="H8">
        <v>1</v>
      </c>
      <c r="J8">
        <f aca="true" t="shared" si="0" ref="J8:J71">H8*C8</f>
        <v>13337.604738023</v>
      </c>
      <c r="K8">
        <f aca="true" t="shared" si="1" ref="K8:K71">I8*C8</f>
        <v>0</v>
      </c>
      <c r="L8">
        <v>1</v>
      </c>
      <c r="N8" s="9">
        <f aca="true" t="shared" si="2" ref="N8:N71">L8*C8</f>
        <v>13337.604738023</v>
      </c>
      <c r="O8" s="9">
        <f aca="true" t="shared" si="3" ref="O8:O71">M8*C8</f>
        <v>0</v>
      </c>
    </row>
    <row r="9" spans="1:15" ht="12.75">
      <c r="A9">
        <v>111</v>
      </c>
      <c r="B9">
        <v>150917</v>
      </c>
      <c r="C9" s="9">
        <v>3645.4617437012</v>
      </c>
      <c r="D9" t="s">
        <v>31</v>
      </c>
      <c r="F9" s="144" t="s">
        <v>36</v>
      </c>
      <c r="G9" s="144" t="s">
        <v>36</v>
      </c>
      <c r="H9">
        <v>1</v>
      </c>
      <c r="J9">
        <f t="shared" si="0"/>
        <v>3645.4617437012</v>
      </c>
      <c r="K9">
        <f t="shared" si="1"/>
        <v>0</v>
      </c>
      <c r="L9">
        <v>1</v>
      </c>
      <c r="N9" s="9">
        <f t="shared" si="2"/>
        <v>3645.4617437012</v>
      </c>
      <c r="O9" s="9">
        <f t="shared" si="3"/>
        <v>0</v>
      </c>
    </row>
    <row r="10" spans="1:15" ht="12.75">
      <c r="A10">
        <v>111</v>
      </c>
      <c r="B10">
        <v>151394</v>
      </c>
      <c r="C10" s="9">
        <v>4351.0110572483</v>
      </c>
      <c r="D10" t="s">
        <v>31</v>
      </c>
      <c r="F10" s="144" t="s">
        <v>36</v>
      </c>
      <c r="G10" s="144" t="s">
        <v>36</v>
      </c>
      <c r="H10">
        <v>1</v>
      </c>
      <c r="J10">
        <f t="shared" si="0"/>
        <v>4351.0110572483</v>
      </c>
      <c r="K10">
        <f t="shared" si="1"/>
        <v>0</v>
      </c>
      <c r="L10">
        <v>1</v>
      </c>
      <c r="N10" s="9">
        <f t="shared" si="2"/>
        <v>4351.0110572483</v>
      </c>
      <c r="O10" s="9">
        <f t="shared" si="3"/>
        <v>0</v>
      </c>
    </row>
    <row r="11" spans="1:15" ht="12.75">
      <c r="A11">
        <v>474</v>
      </c>
      <c r="B11">
        <v>161069</v>
      </c>
      <c r="C11" s="9">
        <v>8492.9948744699</v>
      </c>
      <c r="D11" t="s">
        <v>31</v>
      </c>
      <c r="F11" s="144" t="s">
        <v>36</v>
      </c>
      <c r="G11" s="144" t="s">
        <v>36</v>
      </c>
      <c r="H11">
        <v>1</v>
      </c>
      <c r="J11">
        <f t="shared" si="0"/>
        <v>8492.9948744699</v>
      </c>
      <c r="K11">
        <f t="shared" si="1"/>
        <v>0</v>
      </c>
      <c r="L11">
        <v>1</v>
      </c>
      <c r="N11" s="9">
        <f t="shared" si="2"/>
        <v>8492.9948744699</v>
      </c>
      <c r="O11" s="9">
        <f t="shared" si="3"/>
        <v>0</v>
      </c>
    </row>
    <row r="12" spans="1:15" ht="12.75">
      <c r="A12">
        <v>476</v>
      </c>
      <c r="B12">
        <v>161160</v>
      </c>
      <c r="C12" s="9">
        <v>8992.718468895198</v>
      </c>
      <c r="D12" t="s">
        <v>31</v>
      </c>
      <c r="F12" s="144" t="s">
        <v>36</v>
      </c>
      <c r="G12" s="144" t="s">
        <v>45</v>
      </c>
      <c r="I12">
        <v>0.5</v>
      </c>
      <c r="J12">
        <f t="shared" si="0"/>
        <v>0</v>
      </c>
      <c r="K12">
        <f t="shared" si="1"/>
        <v>4496.359234447599</v>
      </c>
      <c r="M12">
        <v>0.5</v>
      </c>
      <c r="N12" s="9">
        <f t="shared" si="2"/>
        <v>0</v>
      </c>
      <c r="O12" s="9">
        <f t="shared" si="3"/>
        <v>4496.359234447599</v>
      </c>
    </row>
    <row r="13" spans="1:15" ht="12.75">
      <c r="A13">
        <v>1023</v>
      </c>
      <c r="B13">
        <v>165629</v>
      </c>
      <c r="C13" s="9">
        <v>6280.7739115413</v>
      </c>
      <c r="D13" t="s">
        <v>31</v>
      </c>
      <c r="F13" s="144" t="s">
        <v>36</v>
      </c>
      <c r="G13" s="144" t="s">
        <v>45</v>
      </c>
      <c r="I13">
        <v>0.5</v>
      </c>
      <c r="J13">
        <f t="shared" si="0"/>
        <v>0</v>
      </c>
      <c r="K13">
        <f t="shared" si="1"/>
        <v>3140.38695577065</v>
      </c>
      <c r="M13">
        <v>0.5</v>
      </c>
      <c r="N13" s="9">
        <f t="shared" si="2"/>
        <v>0</v>
      </c>
      <c r="O13" s="9">
        <f t="shared" si="3"/>
        <v>3140.38695577065</v>
      </c>
    </row>
    <row r="14" spans="1:15" ht="12.75">
      <c r="A14">
        <v>1023</v>
      </c>
      <c r="B14">
        <v>165889</v>
      </c>
      <c r="C14" s="9">
        <v>9273.8387171738</v>
      </c>
      <c r="D14" t="s">
        <v>31</v>
      </c>
      <c r="F14" s="144" t="s">
        <v>36</v>
      </c>
      <c r="G14" s="144" t="s">
        <v>36</v>
      </c>
      <c r="H14">
        <v>1</v>
      </c>
      <c r="J14">
        <f t="shared" si="0"/>
        <v>9273.8387171738</v>
      </c>
      <c r="K14">
        <f t="shared" si="1"/>
        <v>0</v>
      </c>
      <c r="L14">
        <v>1</v>
      </c>
      <c r="N14" s="9">
        <f t="shared" si="2"/>
        <v>9273.8387171738</v>
      </c>
      <c r="O14" s="9">
        <f t="shared" si="3"/>
        <v>0</v>
      </c>
    </row>
    <row r="15" spans="1:15" ht="12.75">
      <c r="A15">
        <v>1032</v>
      </c>
      <c r="B15">
        <v>166002</v>
      </c>
      <c r="C15" s="9">
        <v>3353.4878350943</v>
      </c>
      <c r="D15" t="s">
        <v>31</v>
      </c>
      <c r="F15" s="144" t="s">
        <v>36</v>
      </c>
      <c r="G15" s="144" t="s">
        <v>59</v>
      </c>
      <c r="I15">
        <v>0.5</v>
      </c>
      <c r="J15">
        <f t="shared" si="0"/>
        <v>0</v>
      </c>
      <c r="K15">
        <f t="shared" si="1"/>
        <v>1676.74391754715</v>
      </c>
      <c r="M15">
        <v>0.5</v>
      </c>
      <c r="N15" s="9">
        <f t="shared" si="2"/>
        <v>0</v>
      </c>
      <c r="O15" s="9">
        <f t="shared" si="3"/>
        <v>1676.74391754715</v>
      </c>
    </row>
    <row r="16" spans="1:15" ht="12.75">
      <c r="A16">
        <v>1197</v>
      </c>
      <c r="B16">
        <v>160258</v>
      </c>
      <c r="C16" s="9">
        <v>2264.9514587596</v>
      </c>
      <c r="D16" t="s">
        <v>31</v>
      </c>
      <c r="F16" s="144" t="s">
        <v>36</v>
      </c>
      <c r="G16" s="144" t="s">
        <v>36</v>
      </c>
      <c r="H16">
        <v>1</v>
      </c>
      <c r="J16">
        <f t="shared" si="0"/>
        <v>2264.9514587596</v>
      </c>
      <c r="K16">
        <f t="shared" si="1"/>
        <v>0</v>
      </c>
      <c r="L16">
        <v>1</v>
      </c>
      <c r="N16" s="9">
        <f t="shared" si="2"/>
        <v>2264.9514587596</v>
      </c>
      <c r="O16" s="9">
        <f t="shared" si="3"/>
        <v>0</v>
      </c>
    </row>
    <row r="17" spans="1:15" ht="12.75">
      <c r="A17">
        <v>1197</v>
      </c>
      <c r="B17">
        <v>160855</v>
      </c>
      <c r="C17" s="9">
        <v>4648.1327357031</v>
      </c>
      <c r="D17" t="s">
        <v>31</v>
      </c>
      <c r="F17" s="144" t="s">
        <v>36</v>
      </c>
      <c r="G17" s="144" t="s">
        <v>59</v>
      </c>
      <c r="I17">
        <v>0.5</v>
      </c>
      <c r="J17">
        <f t="shared" si="0"/>
        <v>0</v>
      </c>
      <c r="K17">
        <f t="shared" si="1"/>
        <v>2324.06636785155</v>
      </c>
      <c r="M17">
        <v>0.5</v>
      </c>
      <c r="N17" s="9">
        <f t="shared" si="2"/>
        <v>0</v>
      </c>
      <c r="O17" s="9">
        <f t="shared" si="3"/>
        <v>2324.06636785155</v>
      </c>
    </row>
    <row r="18" spans="1:15" ht="12.75">
      <c r="A18">
        <v>1201</v>
      </c>
      <c r="B18">
        <v>160835</v>
      </c>
      <c r="C18" s="9">
        <v>5699.4363424317</v>
      </c>
      <c r="D18" t="s">
        <v>31</v>
      </c>
      <c r="F18" s="144" t="s">
        <v>36</v>
      </c>
      <c r="G18" s="144" t="s">
        <v>78</v>
      </c>
      <c r="H18">
        <v>1</v>
      </c>
      <c r="J18">
        <f t="shared" si="0"/>
        <v>5699.4363424317</v>
      </c>
      <c r="K18">
        <f t="shared" si="1"/>
        <v>0</v>
      </c>
      <c r="L18">
        <v>0.5</v>
      </c>
      <c r="M18">
        <v>0.25</v>
      </c>
      <c r="N18" s="9">
        <f t="shared" si="2"/>
        <v>2849.71817121585</v>
      </c>
      <c r="O18" s="9">
        <f t="shared" si="3"/>
        <v>1424.859085607925</v>
      </c>
    </row>
    <row r="19" spans="1:15" ht="12.75">
      <c r="A19">
        <v>1201</v>
      </c>
      <c r="B19">
        <v>161429</v>
      </c>
      <c r="C19" s="9">
        <v>3550.3837941578</v>
      </c>
      <c r="D19" t="s">
        <v>31</v>
      </c>
      <c r="F19" s="144" t="s">
        <v>36</v>
      </c>
      <c r="G19" s="144" t="s">
        <v>66</v>
      </c>
      <c r="H19">
        <v>1</v>
      </c>
      <c r="J19">
        <f t="shared" si="0"/>
        <v>3550.3837941578</v>
      </c>
      <c r="K19">
        <f t="shared" si="1"/>
        <v>0</v>
      </c>
      <c r="L19">
        <v>0.5</v>
      </c>
      <c r="M19">
        <v>0.25</v>
      </c>
      <c r="N19" s="9">
        <f t="shared" si="2"/>
        <v>1775.1918970789</v>
      </c>
      <c r="O19" s="9">
        <f t="shared" si="3"/>
        <v>887.59594853945</v>
      </c>
    </row>
    <row r="20" spans="1:15" ht="12.75">
      <c r="A20">
        <v>1205</v>
      </c>
      <c r="B20">
        <v>161825</v>
      </c>
      <c r="C20" s="9">
        <v>1705.550186038</v>
      </c>
      <c r="D20" t="s">
        <v>31</v>
      </c>
      <c r="F20" s="144" t="s">
        <v>36</v>
      </c>
      <c r="G20" s="144" t="s">
        <v>59</v>
      </c>
      <c r="I20">
        <v>0.5</v>
      </c>
      <c r="J20">
        <f t="shared" si="0"/>
        <v>0</v>
      </c>
      <c r="K20">
        <f t="shared" si="1"/>
        <v>852.775093019</v>
      </c>
      <c r="M20">
        <v>0.5</v>
      </c>
      <c r="N20" s="9">
        <f t="shared" si="2"/>
        <v>0</v>
      </c>
      <c r="O20" s="9">
        <f t="shared" si="3"/>
        <v>852.775093019</v>
      </c>
    </row>
    <row r="21" spans="1:15" ht="12.75">
      <c r="A21">
        <v>1216</v>
      </c>
      <c r="B21">
        <v>162479</v>
      </c>
      <c r="C21" s="9">
        <v>24628.589753889</v>
      </c>
      <c r="D21" t="s">
        <v>31</v>
      </c>
      <c r="F21" s="144" t="s">
        <v>36</v>
      </c>
      <c r="G21" s="144" t="s">
        <v>36</v>
      </c>
      <c r="H21">
        <v>1</v>
      </c>
      <c r="J21">
        <f t="shared" si="0"/>
        <v>24628.589753889</v>
      </c>
      <c r="K21">
        <f t="shared" si="1"/>
        <v>0</v>
      </c>
      <c r="L21">
        <v>1</v>
      </c>
      <c r="N21" s="9">
        <f t="shared" si="2"/>
        <v>24628.589753889</v>
      </c>
      <c r="O21" s="9">
        <f t="shared" si="3"/>
        <v>0</v>
      </c>
    </row>
    <row r="22" spans="1:15" ht="12.75">
      <c r="A22">
        <v>1216</v>
      </c>
      <c r="B22">
        <v>162684</v>
      </c>
      <c r="C22" s="9">
        <v>81378.41931213399</v>
      </c>
      <c r="D22" t="s">
        <v>31</v>
      </c>
      <c r="F22" s="144" t="s">
        <v>36</v>
      </c>
      <c r="G22" s="144" t="s">
        <v>36</v>
      </c>
      <c r="H22">
        <v>1</v>
      </c>
      <c r="J22">
        <f t="shared" si="0"/>
        <v>81378.41931213399</v>
      </c>
      <c r="K22">
        <f t="shared" si="1"/>
        <v>0</v>
      </c>
      <c r="L22">
        <v>1</v>
      </c>
      <c r="N22" s="9">
        <f t="shared" si="2"/>
        <v>81378.41931213399</v>
      </c>
      <c r="O22" s="9">
        <f t="shared" si="3"/>
        <v>0</v>
      </c>
    </row>
    <row r="23" spans="1:15" ht="12.75">
      <c r="A23">
        <v>1226</v>
      </c>
      <c r="B23">
        <v>157810</v>
      </c>
      <c r="C23" s="9">
        <v>54404.263237249</v>
      </c>
      <c r="D23" t="s">
        <v>31</v>
      </c>
      <c r="F23" s="144" t="s">
        <v>36</v>
      </c>
      <c r="G23" s="144" t="s">
        <v>36</v>
      </c>
      <c r="H23">
        <v>1</v>
      </c>
      <c r="J23">
        <f t="shared" si="0"/>
        <v>54404.263237249</v>
      </c>
      <c r="K23">
        <f t="shared" si="1"/>
        <v>0</v>
      </c>
      <c r="L23">
        <v>1</v>
      </c>
      <c r="N23" s="9">
        <f t="shared" si="2"/>
        <v>54404.263237249</v>
      </c>
      <c r="O23" s="9">
        <f t="shared" si="3"/>
        <v>0</v>
      </c>
    </row>
    <row r="24" spans="1:15" ht="12.75">
      <c r="A24">
        <v>1236</v>
      </c>
      <c r="B24">
        <v>163904</v>
      </c>
      <c r="C24" s="9">
        <v>3749.7478795886996</v>
      </c>
      <c r="D24" t="s">
        <v>31</v>
      </c>
      <c r="F24" s="144" t="s">
        <v>36</v>
      </c>
      <c r="G24" s="144" t="s">
        <v>45</v>
      </c>
      <c r="I24">
        <v>0.5</v>
      </c>
      <c r="J24">
        <f t="shared" si="0"/>
        <v>0</v>
      </c>
      <c r="K24">
        <f t="shared" si="1"/>
        <v>1874.8739397943498</v>
      </c>
      <c r="M24">
        <v>0.5</v>
      </c>
      <c r="N24" s="9">
        <f t="shared" si="2"/>
        <v>0</v>
      </c>
      <c r="O24" s="9">
        <f t="shared" si="3"/>
        <v>1874.8739397943498</v>
      </c>
    </row>
    <row r="25" spans="1:15" ht="12.75">
      <c r="A25">
        <v>1244</v>
      </c>
      <c r="B25">
        <v>157619</v>
      </c>
      <c r="C25" s="9">
        <v>9833.407367497699</v>
      </c>
      <c r="D25" t="s">
        <v>31</v>
      </c>
      <c r="F25" s="144" t="s">
        <v>36</v>
      </c>
      <c r="G25" s="144" t="s">
        <v>66</v>
      </c>
      <c r="H25">
        <v>1</v>
      </c>
      <c r="J25">
        <f t="shared" si="0"/>
        <v>9833.407367497699</v>
      </c>
      <c r="K25">
        <f t="shared" si="1"/>
        <v>0</v>
      </c>
      <c r="L25">
        <v>0.5</v>
      </c>
      <c r="M25">
        <v>0.25</v>
      </c>
      <c r="N25" s="9">
        <f t="shared" si="2"/>
        <v>4916.7036837488495</v>
      </c>
      <c r="O25" s="9">
        <f t="shared" si="3"/>
        <v>2458.3518418744247</v>
      </c>
    </row>
    <row r="26" spans="1:15" ht="12.75">
      <c r="A26">
        <v>1244</v>
      </c>
      <c r="B26">
        <v>158230</v>
      </c>
      <c r="C26" s="9">
        <v>5987.723659044799</v>
      </c>
      <c r="D26" t="s">
        <v>31</v>
      </c>
      <c r="F26" s="144" t="s">
        <v>36</v>
      </c>
      <c r="G26" s="144" t="s">
        <v>78</v>
      </c>
      <c r="H26">
        <v>1</v>
      </c>
      <c r="J26">
        <f t="shared" si="0"/>
        <v>5987.723659044799</v>
      </c>
      <c r="K26">
        <f t="shared" si="1"/>
        <v>0</v>
      </c>
      <c r="L26">
        <v>0.5</v>
      </c>
      <c r="M26">
        <v>0.25</v>
      </c>
      <c r="N26" s="9">
        <f t="shared" si="2"/>
        <v>2993.8618295223996</v>
      </c>
      <c r="O26" s="9">
        <f t="shared" si="3"/>
        <v>1496.9309147611998</v>
      </c>
    </row>
    <row r="27" spans="1:15" ht="12.75">
      <c r="A27">
        <v>1244</v>
      </c>
      <c r="B27">
        <v>159328</v>
      </c>
      <c r="C27" s="9">
        <v>1731.4078337623998</v>
      </c>
      <c r="D27" t="s">
        <v>31</v>
      </c>
      <c r="F27" s="144" t="s">
        <v>36</v>
      </c>
      <c r="G27" s="144" t="s">
        <v>36</v>
      </c>
      <c r="H27">
        <v>1</v>
      </c>
      <c r="J27">
        <f t="shared" si="0"/>
        <v>1731.4078337623998</v>
      </c>
      <c r="K27">
        <f t="shared" si="1"/>
        <v>0</v>
      </c>
      <c r="L27">
        <v>1</v>
      </c>
      <c r="N27" s="9">
        <f t="shared" si="2"/>
        <v>1731.4078337623998</v>
      </c>
      <c r="O27" s="9">
        <f t="shared" si="3"/>
        <v>0</v>
      </c>
    </row>
    <row r="28" spans="1:15" ht="12.75">
      <c r="A28">
        <v>1245</v>
      </c>
      <c r="B28">
        <v>158780</v>
      </c>
      <c r="C28" s="9">
        <v>9268.4659403106</v>
      </c>
      <c r="D28" t="s">
        <v>31</v>
      </c>
      <c r="F28" s="144" t="s">
        <v>36</v>
      </c>
      <c r="G28" s="144" t="s">
        <v>59</v>
      </c>
      <c r="I28">
        <v>0.5</v>
      </c>
      <c r="J28">
        <f t="shared" si="0"/>
        <v>0</v>
      </c>
      <c r="K28">
        <f t="shared" si="1"/>
        <v>4634.2329701553</v>
      </c>
      <c r="M28">
        <v>0.5</v>
      </c>
      <c r="N28" s="9">
        <f t="shared" si="2"/>
        <v>0</v>
      </c>
      <c r="O28" s="9">
        <f t="shared" si="3"/>
        <v>4634.2329701553</v>
      </c>
    </row>
    <row r="29" spans="1:15" ht="12.75">
      <c r="A29">
        <v>1245</v>
      </c>
      <c r="B29">
        <v>159213</v>
      </c>
      <c r="C29" s="9">
        <v>8377.2704919633</v>
      </c>
      <c r="D29" t="s">
        <v>31</v>
      </c>
      <c r="F29" s="144" t="s">
        <v>36</v>
      </c>
      <c r="G29" s="144" t="s">
        <v>36</v>
      </c>
      <c r="H29">
        <v>1</v>
      </c>
      <c r="J29">
        <f t="shared" si="0"/>
        <v>8377.2704919633</v>
      </c>
      <c r="K29">
        <f t="shared" si="1"/>
        <v>0</v>
      </c>
      <c r="L29">
        <v>1</v>
      </c>
      <c r="N29" s="9">
        <f t="shared" si="2"/>
        <v>8377.2704919633</v>
      </c>
      <c r="O29" s="9">
        <f t="shared" si="3"/>
        <v>0</v>
      </c>
    </row>
    <row r="30" spans="1:15" ht="12.75">
      <c r="A30">
        <v>1245</v>
      </c>
      <c r="B30">
        <v>159280</v>
      </c>
      <c r="C30" s="9">
        <v>4096.5348268598</v>
      </c>
      <c r="D30" t="s">
        <v>31</v>
      </c>
      <c r="F30" s="144" t="s">
        <v>36</v>
      </c>
      <c r="G30" s="144" t="s">
        <v>36</v>
      </c>
      <c r="H30">
        <v>1</v>
      </c>
      <c r="J30">
        <f t="shared" si="0"/>
        <v>4096.5348268598</v>
      </c>
      <c r="K30">
        <f t="shared" si="1"/>
        <v>0</v>
      </c>
      <c r="L30">
        <v>1</v>
      </c>
      <c r="N30" s="9">
        <f t="shared" si="2"/>
        <v>4096.5348268598</v>
      </c>
      <c r="O30" s="9">
        <f t="shared" si="3"/>
        <v>0</v>
      </c>
    </row>
    <row r="31" spans="1:15" ht="12.75">
      <c r="A31">
        <v>1248</v>
      </c>
      <c r="B31">
        <v>156455</v>
      </c>
      <c r="C31" s="9">
        <v>31969.658792805</v>
      </c>
      <c r="D31" t="s">
        <v>31</v>
      </c>
      <c r="F31" s="144" t="s">
        <v>36</v>
      </c>
      <c r="G31" s="144" t="s">
        <v>36</v>
      </c>
      <c r="H31">
        <v>1</v>
      </c>
      <c r="J31">
        <f t="shared" si="0"/>
        <v>31969.658792805</v>
      </c>
      <c r="K31">
        <f t="shared" si="1"/>
        <v>0</v>
      </c>
      <c r="L31">
        <v>1</v>
      </c>
      <c r="N31" s="9">
        <f t="shared" si="2"/>
        <v>31969.658792805</v>
      </c>
      <c r="O31" s="9">
        <f t="shared" si="3"/>
        <v>0</v>
      </c>
    </row>
    <row r="32" spans="1:15" ht="12.75">
      <c r="A32">
        <v>1248</v>
      </c>
      <c r="B32">
        <v>157232</v>
      </c>
      <c r="C32" s="9">
        <v>22917.060571144997</v>
      </c>
      <c r="D32" t="s">
        <v>31</v>
      </c>
      <c r="F32" s="144" t="s">
        <v>36</v>
      </c>
      <c r="G32" s="144" t="s">
        <v>36</v>
      </c>
      <c r="H32">
        <v>1</v>
      </c>
      <c r="J32">
        <f t="shared" si="0"/>
        <v>22917.060571144997</v>
      </c>
      <c r="K32">
        <f t="shared" si="1"/>
        <v>0</v>
      </c>
      <c r="L32">
        <v>1</v>
      </c>
      <c r="N32" s="9">
        <f t="shared" si="2"/>
        <v>22917.060571144997</v>
      </c>
      <c r="O32" s="9">
        <f t="shared" si="3"/>
        <v>0</v>
      </c>
    </row>
    <row r="33" spans="1:15" ht="12.75">
      <c r="A33">
        <v>1249</v>
      </c>
      <c r="B33">
        <v>159105</v>
      </c>
      <c r="C33" s="9">
        <v>24165.264973879</v>
      </c>
      <c r="D33" t="s">
        <v>31</v>
      </c>
      <c r="F33" s="144" t="s">
        <v>36</v>
      </c>
      <c r="G33" s="144" t="s">
        <v>36</v>
      </c>
      <c r="H33">
        <v>1</v>
      </c>
      <c r="J33">
        <f t="shared" si="0"/>
        <v>24165.264973879</v>
      </c>
      <c r="K33">
        <f t="shared" si="1"/>
        <v>0</v>
      </c>
      <c r="L33">
        <v>1</v>
      </c>
      <c r="N33" s="9">
        <f t="shared" si="2"/>
        <v>24165.264973879</v>
      </c>
      <c r="O33" s="9">
        <f t="shared" si="3"/>
        <v>0</v>
      </c>
    </row>
    <row r="34" spans="1:15" ht="12.75">
      <c r="A34">
        <v>1251</v>
      </c>
      <c r="B34">
        <v>157166</v>
      </c>
      <c r="C34" s="9">
        <v>2670.0256257057</v>
      </c>
      <c r="D34" t="s">
        <v>31</v>
      </c>
      <c r="F34" s="144" t="s">
        <v>36</v>
      </c>
      <c r="G34" s="144" t="s">
        <v>36</v>
      </c>
      <c r="H34">
        <v>1</v>
      </c>
      <c r="J34">
        <f t="shared" si="0"/>
        <v>2670.0256257057</v>
      </c>
      <c r="K34">
        <f t="shared" si="1"/>
        <v>0</v>
      </c>
      <c r="L34">
        <v>1</v>
      </c>
      <c r="N34" s="9">
        <f t="shared" si="2"/>
        <v>2670.0256257057</v>
      </c>
      <c r="O34" s="9">
        <f t="shared" si="3"/>
        <v>0</v>
      </c>
    </row>
    <row r="35" spans="1:15" ht="12.75">
      <c r="A35">
        <v>1251</v>
      </c>
      <c r="B35">
        <v>157889</v>
      </c>
      <c r="C35" s="9">
        <v>4857.073395792399</v>
      </c>
      <c r="D35" t="s">
        <v>31</v>
      </c>
      <c r="F35" s="144" t="s">
        <v>36</v>
      </c>
      <c r="G35" s="144" t="s">
        <v>78</v>
      </c>
      <c r="H35">
        <v>1</v>
      </c>
      <c r="J35">
        <f t="shared" si="0"/>
        <v>4857.073395792399</v>
      </c>
      <c r="K35">
        <f t="shared" si="1"/>
        <v>0</v>
      </c>
      <c r="L35">
        <v>0.5</v>
      </c>
      <c r="M35">
        <v>0.25</v>
      </c>
      <c r="N35" s="9">
        <f t="shared" si="2"/>
        <v>2428.5366978961997</v>
      </c>
      <c r="O35" s="9">
        <f t="shared" si="3"/>
        <v>1214.2683489480999</v>
      </c>
    </row>
    <row r="36" spans="1:15" ht="12.75">
      <c r="A36">
        <v>1259</v>
      </c>
      <c r="B36">
        <v>155114</v>
      </c>
      <c r="C36" s="9">
        <v>1260.7627304344999</v>
      </c>
      <c r="D36" t="s">
        <v>31</v>
      </c>
      <c r="F36" s="144" t="s">
        <v>36</v>
      </c>
      <c r="G36" s="144" t="s">
        <v>36</v>
      </c>
      <c r="H36">
        <v>1</v>
      </c>
      <c r="J36">
        <f t="shared" si="0"/>
        <v>1260.7627304344999</v>
      </c>
      <c r="K36">
        <f t="shared" si="1"/>
        <v>0</v>
      </c>
      <c r="L36">
        <v>1</v>
      </c>
      <c r="N36" s="9">
        <f t="shared" si="2"/>
        <v>1260.7627304344999</v>
      </c>
      <c r="O36" s="9">
        <f t="shared" si="3"/>
        <v>0</v>
      </c>
    </row>
    <row r="37" spans="1:15" ht="12.75">
      <c r="A37">
        <v>1261</v>
      </c>
      <c r="B37">
        <v>154619</v>
      </c>
      <c r="C37" s="9">
        <v>6709.2002650573995</v>
      </c>
      <c r="D37" t="s">
        <v>31</v>
      </c>
      <c r="F37" s="144" t="s">
        <v>36</v>
      </c>
      <c r="G37" s="144" t="s">
        <v>45</v>
      </c>
      <c r="I37">
        <v>0.5</v>
      </c>
      <c r="J37">
        <f t="shared" si="0"/>
        <v>0</v>
      </c>
      <c r="K37">
        <f t="shared" si="1"/>
        <v>3354.6001325286998</v>
      </c>
      <c r="M37">
        <v>0.5</v>
      </c>
      <c r="N37" s="9">
        <f t="shared" si="2"/>
        <v>0</v>
      </c>
      <c r="O37" s="9">
        <f t="shared" si="3"/>
        <v>3354.6001325286998</v>
      </c>
    </row>
    <row r="38" spans="1:15" ht="12.75">
      <c r="A38">
        <v>1265</v>
      </c>
      <c r="B38">
        <v>154065</v>
      </c>
      <c r="C38" s="9">
        <v>28865.951426893</v>
      </c>
      <c r="D38" t="s">
        <v>31</v>
      </c>
      <c r="F38" s="144" t="s">
        <v>36</v>
      </c>
      <c r="G38" s="144" t="s">
        <v>36</v>
      </c>
      <c r="H38">
        <v>1</v>
      </c>
      <c r="J38">
        <f t="shared" si="0"/>
        <v>28865.951426893</v>
      </c>
      <c r="K38">
        <f t="shared" si="1"/>
        <v>0</v>
      </c>
      <c r="L38">
        <v>1</v>
      </c>
      <c r="N38" s="9">
        <f t="shared" si="2"/>
        <v>28865.951426893</v>
      </c>
      <c r="O38" s="9">
        <f t="shared" si="3"/>
        <v>0</v>
      </c>
    </row>
    <row r="39" spans="1:15" ht="12.75">
      <c r="A39">
        <v>1265</v>
      </c>
      <c r="B39">
        <v>155150</v>
      </c>
      <c r="C39" s="9">
        <v>4929.5405067056</v>
      </c>
      <c r="D39" t="s">
        <v>31</v>
      </c>
      <c r="F39" s="144" t="s">
        <v>36</v>
      </c>
      <c r="G39" s="144" t="s">
        <v>36</v>
      </c>
      <c r="H39">
        <v>1</v>
      </c>
      <c r="J39">
        <f t="shared" si="0"/>
        <v>4929.5405067056</v>
      </c>
      <c r="K39">
        <f t="shared" si="1"/>
        <v>0</v>
      </c>
      <c r="L39">
        <v>1</v>
      </c>
      <c r="N39" s="9">
        <f t="shared" si="2"/>
        <v>4929.5405067056</v>
      </c>
      <c r="O39" s="9">
        <f t="shared" si="3"/>
        <v>0</v>
      </c>
    </row>
    <row r="40" spans="1:15" ht="12.75">
      <c r="A40">
        <v>1461</v>
      </c>
      <c r="B40">
        <v>152861</v>
      </c>
      <c r="C40" s="9">
        <v>3890.8640365638</v>
      </c>
      <c r="D40" t="s">
        <v>31</v>
      </c>
      <c r="F40" s="144" t="s">
        <v>36</v>
      </c>
      <c r="G40" s="144" t="s">
        <v>36</v>
      </c>
      <c r="H40">
        <v>1</v>
      </c>
      <c r="J40">
        <f t="shared" si="0"/>
        <v>3890.8640365638</v>
      </c>
      <c r="K40">
        <f t="shared" si="1"/>
        <v>0</v>
      </c>
      <c r="L40">
        <v>1</v>
      </c>
      <c r="N40" s="9">
        <f t="shared" si="2"/>
        <v>3890.8640365638</v>
      </c>
      <c r="O40" s="9">
        <f t="shared" si="3"/>
        <v>0</v>
      </c>
    </row>
    <row r="41" spans="1:15" ht="12.75">
      <c r="A41">
        <v>1461</v>
      </c>
      <c r="B41">
        <v>153085</v>
      </c>
      <c r="C41" s="9">
        <v>12771.900368507999</v>
      </c>
      <c r="D41" t="s">
        <v>31</v>
      </c>
      <c r="F41" s="144" t="s">
        <v>36</v>
      </c>
      <c r="G41" s="144" t="s">
        <v>36</v>
      </c>
      <c r="H41">
        <v>1</v>
      </c>
      <c r="J41">
        <f t="shared" si="0"/>
        <v>12771.900368507999</v>
      </c>
      <c r="K41">
        <f t="shared" si="1"/>
        <v>0</v>
      </c>
      <c r="L41">
        <v>1</v>
      </c>
      <c r="N41" s="9">
        <f t="shared" si="2"/>
        <v>12771.900368507999</v>
      </c>
      <c r="O41" s="9">
        <f t="shared" si="3"/>
        <v>0</v>
      </c>
    </row>
    <row r="42" spans="1:15" ht="12.75">
      <c r="A42">
        <v>1468</v>
      </c>
      <c r="B42">
        <v>153474</v>
      </c>
      <c r="C42" s="9">
        <v>7301.892695501399</v>
      </c>
      <c r="D42" t="s">
        <v>31</v>
      </c>
      <c r="F42" s="144" t="s">
        <v>36</v>
      </c>
      <c r="G42" s="144" t="s">
        <v>36</v>
      </c>
      <c r="H42">
        <v>1</v>
      </c>
      <c r="J42">
        <f t="shared" si="0"/>
        <v>7301.892695501399</v>
      </c>
      <c r="K42">
        <f t="shared" si="1"/>
        <v>0</v>
      </c>
      <c r="L42">
        <v>1</v>
      </c>
      <c r="N42" s="9">
        <f t="shared" si="2"/>
        <v>7301.892695501399</v>
      </c>
      <c r="O42" s="9">
        <f t="shared" si="3"/>
        <v>0</v>
      </c>
    </row>
    <row r="43" spans="1:15" ht="12.75">
      <c r="A43">
        <v>1482</v>
      </c>
      <c r="B43">
        <v>154177</v>
      </c>
      <c r="C43" s="9">
        <v>1865.8907619909999</v>
      </c>
      <c r="D43" t="s">
        <v>31</v>
      </c>
      <c r="F43" s="144" t="s">
        <v>36</v>
      </c>
      <c r="G43" s="144" t="s">
        <v>36</v>
      </c>
      <c r="H43">
        <v>1</v>
      </c>
      <c r="J43">
        <f t="shared" si="0"/>
        <v>1865.8907619909999</v>
      </c>
      <c r="K43">
        <f t="shared" si="1"/>
        <v>0</v>
      </c>
      <c r="L43">
        <v>1</v>
      </c>
      <c r="N43" s="9">
        <f t="shared" si="2"/>
        <v>1865.8907619909999</v>
      </c>
      <c r="O43" s="9">
        <f t="shared" si="3"/>
        <v>0</v>
      </c>
    </row>
    <row r="44" spans="1:15" ht="12.75">
      <c r="A44">
        <v>1482</v>
      </c>
      <c r="B44">
        <v>154237</v>
      </c>
      <c r="C44" s="9">
        <v>2872.1666672751</v>
      </c>
      <c r="D44" t="s">
        <v>31</v>
      </c>
      <c r="F44" s="144" t="s">
        <v>36</v>
      </c>
      <c r="G44" s="144" t="s">
        <v>36</v>
      </c>
      <c r="H44">
        <v>1</v>
      </c>
      <c r="J44">
        <f t="shared" si="0"/>
        <v>2872.1666672751</v>
      </c>
      <c r="K44">
        <f t="shared" si="1"/>
        <v>0</v>
      </c>
      <c r="L44">
        <v>1</v>
      </c>
      <c r="N44" s="9">
        <f t="shared" si="2"/>
        <v>2872.1666672751</v>
      </c>
      <c r="O44" s="9">
        <f t="shared" si="3"/>
        <v>0</v>
      </c>
    </row>
    <row r="45" spans="1:15" ht="12.75">
      <c r="A45">
        <v>2971</v>
      </c>
      <c r="B45">
        <v>165669</v>
      </c>
      <c r="C45" s="9">
        <v>49833.49995865599</v>
      </c>
      <c r="D45" t="s">
        <v>31</v>
      </c>
      <c r="F45" s="144" t="s">
        <v>36</v>
      </c>
      <c r="G45" s="144" t="s">
        <v>104</v>
      </c>
      <c r="H45">
        <v>1</v>
      </c>
      <c r="J45">
        <f t="shared" si="0"/>
        <v>49833.49995865599</v>
      </c>
      <c r="K45">
        <f t="shared" si="1"/>
        <v>0</v>
      </c>
      <c r="L45">
        <v>0.4</v>
      </c>
      <c r="M45">
        <v>0.15</v>
      </c>
      <c r="N45" s="9">
        <f t="shared" si="2"/>
        <v>19933.399983462397</v>
      </c>
      <c r="O45" s="9">
        <f t="shared" si="3"/>
        <v>7475.024993798399</v>
      </c>
    </row>
    <row r="46" spans="1:15" ht="12.75">
      <c r="A46">
        <v>105</v>
      </c>
      <c r="B46">
        <v>149416</v>
      </c>
      <c r="C46" s="9">
        <v>34680.194515965995</v>
      </c>
      <c r="D46" t="s">
        <v>31</v>
      </c>
      <c r="F46" s="144" t="s">
        <v>40</v>
      </c>
      <c r="G46" s="144" t="s">
        <v>36</v>
      </c>
      <c r="H46">
        <v>1</v>
      </c>
      <c r="J46">
        <f t="shared" si="0"/>
        <v>34680.194515965995</v>
      </c>
      <c r="K46">
        <f t="shared" si="1"/>
        <v>0</v>
      </c>
      <c r="L46">
        <v>0.8</v>
      </c>
      <c r="M46">
        <v>0.1</v>
      </c>
      <c r="N46" s="9">
        <f t="shared" si="2"/>
        <v>27744.155612772796</v>
      </c>
      <c r="O46" s="9">
        <f t="shared" si="3"/>
        <v>3468.0194515965995</v>
      </c>
    </row>
    <row r="47" spans="1:15" ht="12.75">
      <c r="A47">
        <v>1023</v>
      </c>
      <c r="B47">
        <v>165600</v>
      </c>
      <c r="C47" s="9">
        <v>4903.9384771213</v>
      </c>
      <c r="D47" t="s">
        <v>31</v>
      </c>
      <c r="F47" s="144" t="s">
        <v>40</v>
      </c>
      <c r="G47" s="144" t="s">
        <v>45</v>
      </c>
      <c r="H47">
        <v>0.2</v>
      </c>
      <c r="J47">
        <f t="shared" si="0"/>
        <v>980.78769542426</v>
      </c>
      <c r="K47">
        <f t="shared" si="1"/>
        <v>0</v>
      </c>
      <c r="L47">
        <v>0.2</v>
      </c>
      <c r="M47">
        <v>0.4</v>
      </c>
      <c r="N47" s="9">
        <f t="shared" si="2"/>
        <v>980.78769542426</v>
      </c>
      <c r="O47" s="9">
        <f t="shared" si="3"/>
        <v>1961.57539084852</v>
      </c>
    </row>
    <row r="48" spans="1:15" ht="12.75">
      <c r="A48">
        <v>1205</v>
      </c>
      <c r="B48">
        <v>161670</v>
      </c>
      <c r="C48" s="9">
        <v>5119.916895546</v>
      </c>
      <c r="D48" t="s">
        <v>31</v>
      </c>
      <c r="F48" s="144" t="s">
        <v>40</v>
      </c>
      <c r="G48" s="144" t="s">
        <v>36</v>
      </c>
      <c r="H48">
        <v>1</v>
      </c>
      <c r="J48">
        <f t="shared" si="0"/>
        <v>5119.916895546</v>
      </c>
      <c r="K48">
        <f t="shared" si="1"/>
        <v>0</v>
      </c>
      <c r="L48">
        <v>0.8</v>
      </c>
      <c r="M48">
        <v>0.1</v>
      </c>
      <c r="N48" s="9">
        <f t="shared" si="2"/>
        <v>4095.9335164368003</v>
      </c>
      <c r="O48" s="9">
        <f t="shared" si="3"/>
        <v>511.99168955460004</v>
      </c>
    </row>
    <row r="49" spans="1:15" ht="12.75">
      <c r="A49">
        <v>1226</v>
      </c>
      <c r="B49">
        <v>157412</v>
      </c>
      <c r="C49" s="9">
        <v>14179.763872161999</v>
      </c>
      <c r="D49" t="s">
        <v>31</v>
      </c>
      <c r="F49" s="144" t="s">
        <v>40</v>
      </c>
      <c r="G49" s="144" t="s">
        <v>45</v>
      </c>
      <c r="H49">
        <v>0.2</v>
      </c>
      <c r="J49">
        <f t="shared" si="0"/>
        <v>2835.9527744324</v>
      </c>
      <c r="K49">
        <f t="shared" si="1"/>
        <v>0</v>
      </c>
      <c r="L49">
        <v>0.2</v>
      </c>
      <c r="M49">
        <v>0.4</v>
      </c>
      <c r="N49" s="9">
        <f t="shared" si="2"/>
        <v>2835.9527744324</v>
      </c>
      <c r="O49" s="9">
        <f t="shared" si="3"/>
        <v>5671.9055488648</v>
      </c>
    </row>
    <row r="50" spans="1:15" ht="12.75">
      <c r="A50">
        <v>1248</v>
      </c>
      <c r="B50">
        <v>156799</v>
      </c>
      <c r="C50" s="9">
        <v>31485.316629718996</v>
      </c>
      <c r="D50" t="s">
        <v>31</v>
      </c>
      <c r="F50" s="144" t="s">
        <v>40</v>
      </c>
      <c r="G50" s="144" t="s">
        <v>36</v>
      </c>
      <c r="H50">
        <v>1</v>
      </c>
      <c r="J50">
        <f t="shared" si="0"/>
        <v>31485.316629718996</v>
      </c>
      <c r="K50">
        <f t="shared" si="1"/>
        <v>0</v>
      </c>
      <c r="L50">
        <v>0.8</v>
      </c>
      <c r="M50">
        <v>0.1</v>
      </c>
      <c r="N50" s="9">
        <f t="shared" si="2"/>
        <v>25188.2533037752</v>
      </c>
      <c r="O50" s="9">
        <f t="shared" si="3"/>
        <v>3148.5316629719</v>
      </c>
    </row>
    <row r="51" spans="1:15" ht="12.75">
      <c r="A51">
        <v>1259</v>
      </c>
      <c r="B51">
        <v>155288</v>
      </c>
      <c r="C51" s="9">
        <v>21040.854590504998</v>
      </c>
      <c r="D51" t="s">
        <v>31</v>
      </c>
      <c r="F51" s="144" t="s">
        <v>40</v>
      </c>
      <c r="G51" s="144" t="s">
        <v>36</v>
      </c>
      <c r="H51">
        <v>1</v>
      </c>
      <c r="J51">
        <f t="shared" si="0"/>
        <v>21040.854590504998</v>
      </c>
      <c r="K51">
        <f t="shared" si="1"/>
        <v>0</v>
      </c>
      <c r="L51">
        <v>0.8</v>
      </c>
      <c r="M51">
        <v>0.1</v>
      </c>
      <c r="N51" s="9">
        <f t="shared" si="2"/>
        <v>16832.683672404</v>
      </c>
      <c r="O51" s="9">
        <f t="shared" si="3"/>
        <v>2104.0854590505</v>
      </c>
    </row>
    <row r="52" spans="1:15" ht="12.75">
      <c r="A52">
        <v>1197</v>
      </c>
      <c r="B52">
        <v>160566</v>
      </c>
      <c r="C52" s="9">
        <v>15908.355024949999</v>
      </c>
      <c r="D52" t="s">
        <v>31</v>
      </c>
      <c r="F52" s="144" t="s">
        <v>73</v>
      </c>
      <c r="G52" s="144" t="s">
        <v>59</v>
      </c>
      <c r="H52">
        <v>0.2</v>
      </c>
      <c r="J52">
        <f t="shared" si="0"/>
        <v>3181.67100499</v>
      </c>
      <c r="K52">
        <f t="shared" si="1"/>
        <v>0</v>
      </c>
      <c r="L52">
        <v>0.2</v>
      </c>
      <c r="M52">
        <v>0.4</v>
      </c>
      <c r="N52" s="9">
        <f t="shared" si="2"/>
        <v>3181.67100499</v>
      </c>
      <c r="O52" s="9">
        <f t="shared" si="3"/>
        <v>6363.34200998</v>
      </c>
    </row>
    <row r="53" spans="1:15" ht="12.75">
      <c r="A53">
        <v>1197</v>
      </c>
      <c r="B53">
        <v>160899</v>
      </c>
      <c r="C53" s="9">
        <v>2412.1475900709997</v>
      </c>
      <c r="D53" t="s">
        <v>31</v>
      </c>
      <c r="F53" s="144" t="s">
        <v>73</v>
      </c>
      <c r="G53" s="144" t="s">
        <v>59</v>
      </c>
      <c r="H53">
        <v>0.2</v>
      </c>
      <c r="J53">
        <f t="shared" si="0"/>
        <v>482.42951801419997</v>
      </c>
      <c r="K53">
        <f t="shared" si="1"/>
        <v>0</v>
      </c>
      <c r="L53">
        <v>0.2</v>
      </c>
      <c r="M53">
        <v>0.4</v>
      </c>
      <c r="N53" s="9">
        <f t="shared" si="2"/>
        <v>482.42951801419997</v>
      </c>
      <c r="O53" s="9">
        <f t="shared" si="3"/>
        <v>964.8590360283999</v>
      </c>
    </row>
    <row r="54" spans="1:15" ht="12.75">
      <c r="A54">
        <v>1209</v>
      </c>
      <c r="B54">
        <v>162931</v>
      </c>
      <c r="C54" s="9">
        <v>182714.77595463</v>
      </c>
      <c r="D54" t="s">
        <v>31</v>
      </c>
      <c r="F54" s="144" t="s">
        <v>73</v>
      </c>
      <c r="G54" s="144" t="s">
        <v>36</v>
      </c>
      <c r="H54">
        <v>1</v>
      </c>
      <c r="J54">
        <f t="shared" si="0"/>
        <v>182714.77595463</v>
      </c>
      <c r="K54">
        <f t="shared" si="1"/>
        <v>0</v>
      </c>
      <c r="L54">
        <v>0.8</v>
      </c>
      <c r="M54">
        <v>0.1</v>
      </c>
      <c r="N54" s="9">
        <f t="shared" si="2"/>
        <v>146171.820763704</v>
      </c>
      <c r="O54" s="9">
        <f t="shared" si="3"/>
        <v>18271.477595463</v>
      </c>
    </row>
    <row r="55" spans="1:15" ht="12.75">
      <c r="A55">
        <v>1216</v>
      </c>
      <c r="B55">
        <v>162335</v>
      </c>
      <c r="C55" s="9">
        <v>67781.764713378</v>
      </c>
      <c r="D55" t="s">
        <v>31</v>
      </c>
      <c r="F55" s="144" t="s">
        <v>73</v>
      </c>
      <c r="G55" s="144" t="s">
        <v>45</v>
      </c>
      <c r="I55">
        <v>0.5</v>
      </c>
      <c r="J55">
        <f t="shared" si="0"/>
        <v>0</v>
      </c>
      <c r="K55">
        <f t="shared" si="1"/>
        <v>33890.882356689</v>
      </c>
      <c r="M55">
        <v>0.4</v>
      </c>
      <c r="N55" s="9">
        <f t="shared" si="2"/>
        <v>0</v>
      </c>
      <c r="O55" s="9">
        <f t="shared" si="3"/>
        <v>27112.7058853512</v>
      </c>
    </row>
    <row r="56" spans="1:15" ht="12.75">
      <c r="A56">
        <v>1245</v>
      </c>
      <c r="B56">
        <v>158612</v>
      </c>
      <c r="C56" s="9">
        <v>10671.485923983999</v>
      </c>
      <c r="D56" t="s">
        <v>31</v>
      </c>
      <c r="F56" s="144" t="s">
        <v>73</v>
      </c>
      <c r="G56" s="144" t="s">
        <v>66</v>
      </c>
      <c r="H56">
        <v>1</v>
      </c>
      <c r="J56">
        <f t="shared" si="0"/>
        <v>10671.485923983999</v>
      </c>
      <c r="K56">
        <f t="shared" si="1"/>
        <v>0</v>
      </c>
      <c r="L56">
        <v>1</v>
      </c>
      <c r="N56" s="9">
        <f t="shared" si="2"/>
        <v>10671.485923983999</v>
      </c>
      <c r="O56" s="9">
        <f t="shared" si="3"/>
        <v>0</v>
      </c>
    </row>
    <row r="57" spans="1:15" ht="12.75">
      <c r="A57">
        <v>1269</v>
      </c>
      <c r="B57">
        <v>155507</v>
      </c>
      <c r="C57" s="9">
        <v>30648.457697137997</v>
      </c>
      <c r="D57" t="s">
        <v>31</v>
      </c>
      <c r="F57" s="144" t="s">
        <v>73</v>
      </c>
      <c r="G57" s="144" t="s">
        <v>36</v>
      </c>
      <c r="H57">
        <v>1</v>
      </c>
      <c r="J57">
        <f t="shared" si="0"/>
        <v>30648.457697137997</v>
      </c>
      <c r="K57">
        <f t="shared" si="1"/>
        <v>0</v>
      </c>
      <c r="L57">
        <v>0.8</v>
      </c>
      <c r="M57">
        <v>0.1</v>
      </c>
      <c r="N57" s="9">
        <f t="shared" si="2"/>
        <v>24518.7661577104</v>
      </c>
      <c r="O57" s="9">
        <f t="shared" si="3"/>
        <v>3064.8457697138</v>
      </c>
    </row>
    <row r="58" spans="1:15" ht="12.75">
      <c r="A58">
        <v>1205</v>
      </c>
      <c r="B58">
        <v>161553</v>
      </c>
      <c r="C58" s="9">
        <v>22052.126946419998</v>
      </c>
      <c r="D58" t="s">
        <v>31</v>
      </c>
      <c r="F58" s="144" t="s">
        <v>94</v>
      </c>
      <c r="G58" s="144" t="s">
        <v>59</v>
      </c>
      <c r="I58">
        <v>0.5</v>
      </c>
      <c r="J58">
        <f t="shared" si="0"/>
        <v>0</v>
      </c>
      <c r="K58">
        <f t="shared" si="1"/>
        <v>11026.063473209999</v>
      </c>
      <c r="M58">
        <v>0.4</v>
      </c>
      <c r="N58" s="9">
        <f t="shared" si="2"/>
        <v>0</v>
      </c>
      <c r="O58" s="9">
        <f t="shared" si="3"/>
        <v>8820.850778568</v>
      </c>
    </row>
    <row r="59" spans="1:15" ht="12.75">
      <c r="A59">
        <v>1205</v>
      </c>
      <c r="B59">
        <v>161886</v>
      </c>
      <c r="C59" s="9">
        <v>19938.974164321997</v>
      </c>
      <c r="D59" t="s">
        <v>31</v>
      </c>
      <c r="F59" s="144" t="s">
        <v>94</v>
      </c>
      <c r="G59" s="144" t="s">
        <v>96</v>
      </c>
      <c r="H59">
        <v>0.2</v>
      </c>
      <c r="J59">
        <f t="shared" si="0"/>
        <v>3987.7948328643997</v>
      </c>
      <c r="K59">
        <f t="shared" si="1"/>
        <v>0</v>
      </c>
      <c r="L59">
        <v>0.2</v>
      </c>
      <c r="M59">
        <v>0.15</v>
      </c>
      <c r="N59" s="9">
        <f t="shared" si="2"/>
        <v>3987.7948328643997</v>
      </c>
      <c r="O59" s="9">
        <f t="shared" si="3"/>
        <v>2990.8461246482993</v>
      </c>
    </row>
    <row r="60" spans="1:15" ht="12.75">
      <c r="A60">
        <v>2971</v>
      </c>
      <c r="B60">
        <v>165684</v>
      </c>
      <c r="C60" s="9">
        <v>2467.3842083066997</v>
      </c>
      <c r="D60" t="s">
        <v>31</v>
      </c>
      <c r="F60" s="144" t="s">
        <v>94</v>
      </c>
      <c r="G60" s="144" t="s">
        <v>76</v>
      </c>
      <c r="H60">
        <v>0.2</v>
      </c>
      <c r="J60">
        <f t="shared" si="0"/>
        <v>493.47684166133996</v>
      </c>
      <c r="K60">
        <f t="shared" si="1"/>
        <v>0</v>
      </c>
      <c r="L60">
        <v>0.2</v>
      </c>
      <c r="M60">
        <v>0.25</v>
      </c>
      <c r="N60" s="9">
        <f t="shared" si="2"/>
        <v>493.47684166133996</v>
      </c>
      <c r="O60" s="9">
        <f t="shared" si="3"/>
        <v>616.8460520766749</v>
      </c>
    </row>
    <row r="61" spans="1:15" ht="12.75">
      <c r="A61">
        <v>474</v>
      </c>
      <c r="B61">
        <v>160981</v>
      </c>
      <c r="C61" s="9">
        <v>10920.625780753999</v>
      </c>
      <c r="D61" t="s">
        <v>31</v>
      </c>
      <c r="F61" s="144" t="s">
        <v>78</v>
      </c>
      <c r="G61" s="144" t="s">
        <v>45</v>
      </c>
      <c r="H61">
        <v>1</v>
      </c>
      <c r="J61">
        <f t="shared" si="0"/>
        <v>10920.625780753999</v>
      </c>
      <c r="K61">
        <f t="shared" si="1"/>
        <v>0</v>
      </c>
      <c r="L61">
        <v>0.5</v>
      </c>
      <c r="M61">
        <v>0.25</v>
      </c>
      <c r="N61" s="9">
        <f t="shared" si="2"/>
        <v>5460.312890376999</v>
      </c>
      <c r="O61" s="9">
        <f t="shared" si="3"/>
        <v>2730.1564451884997</v>
      </c>
    </row>
    <row r="62" spans="1:15" ht="12.75">
      <c r="A62">
        <v>1197</v>
      </c>
      <c r="B62">
        <v>160372</v>
      </c>
      <c r="C62" s="9">
        <v>8976.903884198498</v>
      </c>
      <c r="D62" t="s">
        <v>31</v>
      </c>
      <c r="F62" s="144" t="s">
        <v>78</v>
      </c>
      <c r="G62" s="144" t="s">
        <v>45</v>
      </c>
      <c r="H62">
        <v>1</v>
      </c>
      <c r="J62">
        <f t="shared" si="0"/>
        <v>8976.903884198498</v>
      </c>
      <c r="K62">
        <f t="shared" si="1"/>
        <v>0</v>
      </c>
      <c r="L62">
        <v>0.5</v>
      </c>
      <c r="M62">
        <v>0.25</v>
      </c>
      <c r="N62" s="9">
        <f t="shared" si="2"/>
        <v>4488.451942099249</v>
      </c>
      <c r="O62" s="9">
        <f t="shared" si="3"/>
        <v>2244.2259710496246</v>
      </c>
    </row>
    <row r="63" spans="1:15" ht="12.75">
      <c r="A63">
        <v>1226</v>
      </c>
      <c r="B63">
        <v>157793</v>
      </c>
      <c r="C63" s="9">
        <v>3192.6906732097</v>
      </c>
      <c r="D63" t="s">
        <v>31</v>
      </c>
      <c r="F63" s="144" t="s">
        <v>78</v>
      </c>
      <c r="G63" s="144" t="s">
        <v>45</v>
      </c>
      <c r="H63">
        <v>1</v>
      </c>
      <c r="J63">
        <f t="shared" si="0"/>
        <v>3192.6906732097</v>
      </c>
      <c r="K63">
        <f t="shared" si="1"/>
        <v>0</v>
      </c>
      <c r="L63">
        <v>0.5</v>
      </c>
      <c r="M63">
        <v>0.25</v>
      </c>
      <c r="N63" s="9">
        <f t="shared" si="2"/>
        <v>1596.34533660485</v>
      </c>
      <c r="O63" s="9">
        <f t="shared" si="3"/>
        <v>798.172668302425</v>
      </c>
    </row>
    <row r="64" spans="1:15" ht="12.75">
      <c r="A64">
        <v>1244</v>
      </c>
      <c r="B64">
        <v>157955</v>
      </c>
      <c r="C64" s="9">
        <v>7645.047363181599</v>
      </c>
      <c r="D64" t="s">
        <v>31</v>
      </c>
      <c r="F64" s="144" t="s">
        <v>78</v>
      </c>
      <c r="G64" s="144" t="s">
        <v>78</v>
      </c>
      <c r="H64">
        <v>1</v>
      </c>
      <c r="J64">
        <f t="shared" si="0"/>
        <v>7645.047363181599</v>
      </c>
      <c r="K64">
        <f t="shared" si="1"/>
        <v>0</v>
      </c>
      <c r="L64">
        <v>1</v>
      </c>
      <c r="N64" s="9">
        <f t="shared" si="2"/>
        <v>7645.047363181599</v>
      </c>
      <c r="O64" s="9">
        <f t="shared" si="3"/>
        <v>0</v>
      </c>
    </row>
    <row r="65" spans="1:15" ht="12.75">
      <c r="A65">
        <v>1279</v>
      </c>
      <c r="B65">
        <v>158869</v>
      </c>
      <c r="C65" s="9">
        <v>9803.266117612799</v>
      </c>
      <c r="D65" t="s">
        <v>31</v>
      </c>
      <c r="F65" s="144" t="s">
        <v>78</v>
      </c>
      <c r="G65" s="144" t="s">
        <v>45</v>
      </c>
      <c r="H65">
        <v>1</v>
      </c>
      <c r="J65">
        <f t="shared" si="0"/>
        <v>9803.266117612799</v>
      </c>
      <c r="K65">
        <f t="shared" si="1"/>
        <v>0</v>
      </c>
      <c r="L65">
        <v>0.5</v>
      </c>
      <c r="M65">
        <v>0.25</v>
      </c>
      <c r="N65" s="9">
        <f t="shared" si="2"/>
        <v>4901.633058806399</v>
      </c>
      <c r="O65" s="9">
        <f t="shared" si="3"/>
        <v>2450.8165294031996</v>
      </c>
    </row>
    <row r="66" spans="1:15" ht="12.75">
      <c r="A66">
        <v>1279</v>
      </c>
      <c r="B66">
        <v>159114</v>
      </c>
      <c r="C66" s="9">
        <v>45973.830620347995</v>
      </c>
      <c r="D66" t="s">
        <v>31</v>
      </c>
      <c r="F66" s="144" t="s">
        <v>78</v>
      </c>
      <c r="G66" s="144" t="s">
        <v>45</v>
      </c>
      <c r="H66">
        <v>1</v>
      </c>
      <c r="J66">
        <f t="shared" si="0"/>
        <v>45973.830620347995</v>
      </c>
      <c r="K66">
        <f t="shared" si="1"/>
        <v>0</v>
      </c>
      <c r="L66">
        <v>0.5</v>
      </c>
      <c r="M66">
        <v>0.25</v>
      </c>
      <c r="N66" s="9">
        <f t="shared" si="2"/>
        <v>22986.915310173998</v>
      </c>
      <c r="O66" s="9">
        <f t="shared" si="3"/>
        <v>11493.457655086999</v>
      </c>
    </row>
    <row r="67" spans="1:15" ht="12.75">
      <c r="A67">
        <v>1197</v>
      </c>
      <c r="B67">
        <v>160257</v>
      </c>
      <c r="C67" s="9">
        <v>1430.1960137336998</v>
      </c>
      <c r="D67" t="s">
        <v>31</v>
      </c>
      <c r="F67" s="144" t="s">
        <v>66</v>
      </c>
      <c r="G67" s="144" t="s">
        <v>59</v>
      </c>
      <c r="H67">
        <v>1</v>
      </c>
      <c r="J67">
        <f t="shared" si="0"/>
        <v>1430.1960137336998</v>
      </c>
      <c r="K67">
        <f t="shared" si="1"/>
        <v>0</v>
      </c>
      <c r="L67">
        <v>0.5</v>
      </c>
      <c r="M67">
        <v>0.25</v>
      </c>
      <c r="N67" s="9">
        <f t="shared" si="2"/>
        <v>715.0980068668499</v>
      </c>
      <c r="O67" s="9">
        <f t="shared" si="3"/>
        <v>357.54900343342496</v>
      </c>
    </row>
    <row r="68" spans="1:15" ht="12.75">
      <c r="A68">
        <v>1201</v>
      </c>
      <c r="B68">
        <v>160422</v>
      </c>
      <c r="C68" s="9">
        <v>16501.918275286</v>
      </c>
      <c r="D68" t="s">
        <v>31</v>
      </c>
      <c r="F68" s="144" t="s">
        <v>66</v>
      </c>
      <c r="G68" s="144" t="s">
        <v>36</v>
      </c>
      <c r="H68">
        <v>1</v>
      </c>
      <c r="J68">
        <f t="shared" si="0"/>
        <v>16501.918275286</v>
      </c>
      <c r="K68">
        <f t="shared" si="1"/>
        <v>0</v>
      </c>
      <c r="L68">
        <v>0.5</v>
      </c>
      <c r="M68">
        <v>0.25</v>
      </c>
      <c r="N68" s="9">
        <f t="shared" si="2"/>
        <v>8250.959137643</v>
      </c>
      <c r="O68" s="9">
        <f t="shared" si="3"/>
        <v>4125.4795688215</v>
      </c>
    </row>
    <row r="69" spans="1:15" ht="12.75">
      <c r="A69">
        <v>1222</v>
      </c>
      <c r="B69">
        <v>163402</v>
      </c>
      <c r="C69" s="9">
        <v>40234.461025963996</v>
      </c>
      <c r="D69" t="s">
        <v>31</v>
      </c>
      <c r="F69" s="144" t="s">
        <v>66</v>
      </c>
      <c r="G69" s="144" t="s">
        <v>36</v>
      </c>
      <c r="H69">
        <v>1</v>
      </c>
      <c r="J69">
        <f t="shared" si="0"/>
        <v>40234.461025963996</v>
      </c>
      <c r="K69">
        <f t="shared" si="1"/>
        <v>0</v>
      </c>
      <c r="L69">
        <v>0.5</v>
      </c>
      <c r="M69">
        <v>0.25</v>
      </c>
      <c r="N69" s="9">
        <f t="shared" si="2"/>
        <v>20117.230512981998</v>
      </c>
      <c r="O69" s="9">
        <f t="shared" si="3"/>
        <v>10058.615256490999</v>
      </c>
    </row>
    <row r="70" spans="1:15" ht="12.75">
      <c r="A70">
        <v>1244</v>
      </c>
      <c r="B70">
        <v>156596</v>
      </c>
      <c r="C70" s="9">
        <v>29522.347206890998</v>
      </c>
      <c r="D70" t="s">
        <v>31</v>
      </c>
      <c r="F70" s="144" t="s">
        <v>66</v>
      </c>
      <c r="G70" s="144" t="s">
        <v>66</v>
      </c>
      <c r="H70">
        <v>1</v>
      </c>
      <c r="J70">
        <f t="shared" si="0"/>
        <v>29522.347206890998</v>
      </c>
      <c r="K70">
        <f t="shared" si="1"/>
        <v>0</v>
      </c>
      <c r="L70">
        <v>1</v>
      </c>
      <c r="N70" s="9">
        <f t="shared" si="2"/>
        <v>29522.347206890998</v>
      </c>
      <c r="O70" s="9">
        <f t="shared" si="3"/>
        <v>0</v>
      </c>
    </row>
    <row r="71" spans="1:15" ht="12.75">
      <c r="A71">
        <v>1244</v>
      </c>
      <c r="B71">
        <v>157672</v>
      </c>
      <c r="C71" s="9">
        <v>9257.0950897895</v>
      </c>
      <c r="D71" t="s">
        <v>31</v>
      </c>
      <c r="F71" s="144" t="s">
        <v>66</v>
      </c>
      <c r="G71" s="144" t="s">
        <v>59</v>
      </c>
      <c r="H71">
        <v>1</v>
      </c>
      <c r="J71">
        <f t="shared" si="0"/>
        <v>9257.0950897895</v>
      </c>
      <c r="K71">
        <f t="shared" si="1"/>
        <v>0</v>
      </c>
      <c r="L71">
        <v>0.5</v>
      </c>
      <c r="M71">
        <v>0.25</v>
      </c>
      <c r="N71" s="9">
        <f t="shared" si="2"/>
        <v>4628.54754489475</v>
      </c>
      <c r="O71" s="9">
        <f t="shared" si="3"/>
        <v>2314.273772447375</v>
      </c>
    </row>
    <row r="72" spans="1:15" ht="12.75">
      <c r="A72">
        <v>1464</v>
      </c>
      <c r="B72">
        <v>153700</v>
      </c>
      <c r="C72" s="9">
        <v>17128.746282727</v>
      </c>
      <c r="D72" t="s">
        <v>31</v>
      </c>
      <c r="F72" s="144" t="s">
        <v>66</v>
      </c>
      <c r="G72" s="144" t="s">
        <v>59</v>
      </c>
      <c r="H72">
        <v>1</v>
      </c>
      <c r="J72">
        <f aca="true" t="shared" si="4" ref="J72:J135">H72*C72</f>
        <v>17128.746282727</v>
      </c>
      <c r="K72">
        <f aca="true" t="shared" si="5" ref="K72:K135">I72*C72</f>
        <v>0</v>
      </c>
      <c r="L72">
        <v>0.5</v>
      </c>
      <c r="M72">
        <v>0.25</v>
      </c>
      <c r="N72" s="9">
        <f aca="true" t="shared" si="6" ref="N72:N135">L72*C72</f>
        <v>8564.3731413635</v>
      </c>
      <c r="O72" s="9">
        <f aca="true" t="shared" si="7" ref="O72:O135">M72*C72</f>
        <v>4282.18657068175</v>
      </c>
    </row>
    <row r="73" spans="1:15" ht="12.75">
      <c r="A73">
        <v>1030</v>
      </c>
      <c r="B73">
        <v>165508</v>
      </c>
      <c r="C73" s="9">
        <v>5014.0582698956</v>
      </c>
      <c r="D73" t="s">
        <v>31</v>
      </c>
      <c r="F73" s="144" t="s">
        <v>102</v>
      </c>
      <c r="G73" s="144" t="s">
        <v>77</v>
      </c>
      <c r="H73">
        <v>1</v>
      </c>
      <c r="J73">
        <f t="shared" si="4"/>
        <v>5014.0582698956</v>
      </c>
      <c r="K73">
        <f t="shared" si="5"/>
        <v>0</v>
      </c>
      <c r="L73">
        <v>0.5</v>
      </c>
      <c r="N73" s="9">
        <f t="shared" si="6"/>
        <v>2507.0291349478</v>
      </c>
      <c r="O73" s="9">
        <f t="shared" si="7"/>
        <v>0</v>
      </c>
    </row>
    <row r="74" spans="1:15" ht="12.75">
      <c r="A74">
        <v>1248</v>
      </c>
      <c r="B74">
        <v>156876</v>
      </c>
      <c r="C74" s="9">
        <v>8748.081440427799</v>
      </c>
      <c r="D74" t="s">
        <v>31</v>
      </c>
      <c r="F74" s="144" t="s">
        <v>69</v>
      </c>
      <c r="G74" s="144" t="s">
        <v>36</v>
      </c>
      <c r="H74">
        <v>1</v>
      </c>
      <c r="J74">
        <f t="shared" si="4"/>
        <v>8748.081440427799</v>
      </c>
      <c r="K74">
        <f t="shared" si="5"/>
        <v>0</v>
      </c>
      <c r="L74">
        <v>1</v>
      </c>
      <c r="N74" s="9">
        <f t="shared" si="6"/>
        <v>8748.081440427799</v>
      </c>
      <c r="O74" s="9">
        <f t="shared" si="7"/>
        <v>0</v>
      </c>
    </row>
    <row r="75" spans="1:15" ht="12.75">
      <c r="A75">
        <v>1482</v>
      </c>
      <c r="B75">
        <v>154323</v>
      </c>
      <c r="C75" s="9">
        <v>15796.975275734</v>
      </c>
      <c r="D75" t="s">
        <v>31</v>
      </c>
      <c r="F75" s="144" t="s">
        <v>69</v>
      </c>
      <c r="G75" s="144" t="s">
        <v>36</v>
      </c>
      <c r="H75">
        <v>1</v>
      </c>
      <c r="J75">
        <f t="shared" si="4"/>
        <v>15796.975275734</v>
      </c>
      <c r="K75">
        <f t="shared" si="5"/>
        <v>0</v>
      </c>
      <c r="L75">
        <v>1</v>
      </c>
      <c r="N75" s="9">
        <f t="shared" si="6"/>
        <v>15796.975275734</v>
      </c>
      <c r="O75" s="9">
        <f t="shared" si="7"/>
        <v>0</v>
      </c>
    </row>
    <row r="76" spans="1:15" ht="12.75">
      <c r="A76">
        <v>105</v>
      </c>
      <c r="B76">
        <v>149910</v>
      </c>
      <c r="C76" s="9">
        <v>2037.7550368905</v>
      </c>
      <c r="D76" t="s">
        <v>31</v>
      </c>
      <c r="F76" s="144" t="s">
        <v>34</v>
      </c>
      <c r="G76" s="144" t="s">
        <v>34</v>
      </c>
      <c r="H76">
        <v>1</v>
      </c>
      <c r="J76">
        <f t="shared" si="4"/>
        <v>2037.7550368905</v>
      </c>
      <c r="K76">
        <f t="shared" si="5"/>
        <v>0</v>
      </c>
      <c r="L76">
        <v>1</v>
      </c>
      <c r="N76" s="9">
        <f t="shared" si="6"/>
        <v>2037.7550368905</v>
      </c>
      <c r="O76" s="9">
        <f t="shared" si="7"/>
        <v>0</v>
      </c>
    </row>
    <row r="77" spans="1:15" ht="12.75">
      <c r="A77">
        <v>109</v>
      </c>
      <c r="B77">
        <v>148565</v>
      </c>
      <c r="C77" s="9">
        <v>2012.8470915946998</v>
      </c>
      <c r="D77" t="s">
        <v>31</v>
      </c>
      <c r="F77" s="144" t="s">
        <v>34</v>
      </c>
      <c r="G77" s="144" t="s">
        <v>34</v>
      </c>
      <c r="H77">
        <v>1</v>
      </c>
      <c r="J77">
        <f t="shared" si="4"/>
        <v>2012.8470915946998</v>
      </c>
      <c r="K77">
        <f t="shared" si="5"/>
        <v>0</v>
      </c>
      <c r="L77">
        <v>1</v>
      </c>
      <c r="N77" s="9">
        <f t="shared" si="6"/>
        <v>2012.8470915946998</v>
      </c>
      <c r="O77" s="9">
        <f t="shared" si="7"/>
        <v>0</v>
      </c>
    </row>
    <row r="78" spans="1:15" ht="12.75">
      <c r="A78">
        <v>111</v>
      </c>
      <c r="B78">
        <v>151066</v>
      </c>
      <c r="C78" s="9">
        <v>1426.5117415338998</v>
      </c>
      <c r="D78" t="s">
        <v>31</v>
      </c>
      <c r="F78" s="144" t="s">
        <v>34</v>
      </c>
      <c r="G78" s="144" t="s">
        <v>34</v>
      </c>
      <c r="H78">
        <v>1</v>
      </c>
      <c r="J78">
        <f t="shared" si="4"/>
        <v>1426.5117415338998</v>
      </c>
      <c r="K78">
        <f t="shared" si="5"/>
        <v>0</v>
      </c>
      <c r="L78">
        <v>1</v>
      </c>
      <c r="N78" s="9">
        <f t="shared" si="6"/>
        <v>1426.5117415338998</v>
      </c>
      <c r="O78" s="9">
        <f t="shared" si="7"/>
        <v>0</v>
      </c>
    </row>
    <row r="79" spans="1:15" ht="12.75">
      <c r="A79">
        <v>474</v>
      </c>
      <c r="B79">
        <v>160191</v>
      </c>
      <c r="C79" s="9">
        <v>1648.4974905215</v>
      </c>
      <c r="D79" t="s">
        <v>31</v>
      </c>
      <c r="F79" s="144" t="s">
        <v>34</v>
      </c>
      <c r="G79" s="144" t="s">
        <v>45</v>
      </c>
      <c r="I79">
        <v>0.5</v>
      </c>
      <c r="J79">
        <f t="shared" si="4"/>
        <v>0</v>
      </c>
      <c r="K79">
        <f t="shared" si="5"/>
        <v>824.24874526075</v>
      </c>
      <c r="M79">
        <v>0.5</v>
      </c>
      <c r="N79" s="9">
        <f t="shared" si="6"/>
        <v>0</v>
      </c>
      <c r="O79" s="9">
        <f t="shared" si="7"/>
        <v>824.24874526075</v>
      </c>
    </row>
    <row r="80" spans="1:15" ht="12.75">
      <c r="A80">
        <v>1012</v>
      </c>
      <c r="B80">
        <v>166240</v>
      </c>
      <c r="C80" s="9">
        <v>1475.8505243286</v>
      </c>
      <c r="D80" t="s">
        <v>31</v>
      </c>
      <c r="F80" s="144" t="s">
        <v>34</v>
      </c>
      <c r="G80" s="144" t="s">
        <v>45</v>
      </c>
      <c r="I80">
        <v>0.5</v>
      </c>
      <c r="J80">
        <f t="shared" si="4"/>
        <v>0</v>
      </c>
      <c r="K80">
        <f t="shared" si="5"/>
        <v>737.9252621643</v>
      </c>
      <c r="M80">
        <v>0.5</v>
      </c>
      <c r="N80" s="9">
        <f t="shared" si="6"/>
        <v>0</v>
      </c>
      <c r="O80" s="9">
        <f t="shared" si="7"/>
        <v>737.9252621643</v>
      </c>
    </row>
    <row r="81" spans="1:15" ht="12.75">
      <c r="A81">
        <v>1018</v>
      </c>
      <c r="B81">
        <v>166251</v>
      </c>
      <c r="C81" s="9">
        <v>2554.9918366782</v>
      </c>
      <c r="D81" t="s">
        <v>31</v>
      </c>
      <c r="F81" s="144" t="s">
        <v>34</v>
      </c>
      <c r="G81" s="144" t="s">
        <v>34</v>
      </c>
      <c r="H81">
        <v>1</v>
      </c>
      <c r="J81">
        <f t="shared" si="4"/>
        <v>2554.9918366782</v>
      </c>
      <c r="K81">
        <f t="shared" si="5"/>
        <v>0</v>
      </c>
      <c r="L81">
        <v>1</v>
      </c>
      <c r="N81" s="9">
        <f t="shared" si="6"/>
        <v>2554.9918366782</v>
      </c>
      <c r="O81" s="9">
        <f t="shared" si="7"/>
        <v>0</v>
      </c>
    </row>
    <row r="82" spans="1:15" ht="12.75">
      <c r="A82">
        <v>1259</v>
      </c>
      <c r="B82">
        <v>155466</v>
      </c>
      <c r="C82" s="9">
        <v>1513.9340056479</v>
      </c>
      <c r="D82" t="s">
        <v>31</v>
      </c>
      <c r="F82" s="144" t="s">
        <v>34</v>
      </c>
      <c r="G82" s="144" t="s">
        <v>45</v>
      </c>
      <c r="I82">
        <v>0.5</v>
      </c>
      <c r="J82">
        <f t="shared" si="4"/>
        <v>0</v>
      </c>
      <c r="K82">
        <f t="shared" si="5"/>
        <v>756.96700282395</v>
      </c>
      <c r="M82">
        <v>0.5</v>
      </c>
      <c r="N82" s="9">
        <f t="shared" si="6"/>
        <v>0</v>
      </c>
      <c r="O82" s="9">
        <f t="shared" si="7"/>
        <v>756.96700282395</v>
      </c>
    </row>
    <row r="83" spans="1:15" ht="12.75">
      <c r="A83">
        <v>1279</v>
      </c>
      <c r="B83">
        <v>158916</v>
      </c>
      <c r="C83" s="9">
        <v>3200.5523737073</v>
      </c>
      <c r="D83" t="s">
        <v>31</v>
      </c>
      <c r="F83" s="144" t="s">
        <v>34</v>
      </c>
      <c r="G83" s="144" t="s">
        <v>53</v>
      </c>
      <c r="H83">
        <v>1</v>
      </c>
      <c r="J83">
        <f t="shared" si="4"/>
        <v>3200.5523737073</v>
      </c>
      <c r="K83">
        <f t="shared" si="5"/>
        <v>0</v>
      </c>
      <c r="L83">
        <v>0.5</v>
      </c>
      <c r="M83">
        <v>0.25</v>
      </c>
      <c r="N83" s="9">
        <f t="shared" si="6"/>
        <v>1600.27618685365</v>
      </c>
      <c r="O83" s="9">
        <f t="shared" si="7"/>
        <v>800.138093426825</v>
      </c>
    </row>
    <row r="84" spans="1:15" ht="12.75">
      <c r="A84">
        <v>1283</v>
      </c>
      <c r="B84">
        <v>158987</v>
      </c>
      <c r="C84" s="9">
        <v>1233.024880711</v>
      </c>
      <c r="D84" t="s">
        <v>31</v>
      </c>
      <c r="F84" s="144" t="s">
        <v>34</v>
      </c>
      <c r="G84" s="144" t="s">
        <v>45</v>
      </c>
      <c r="I84">
        <v>0.5</v>
      </c>
      <c r="J84">
        <f t="shared" si="4"/>
        <v>0</v>
      </c>
      <c r="K84">
        <f t="shared" si="5"/>
        <v>616.5124403555</v>
      </c>
      <c r="M84">
        <v>0.5</v>
      </c>
      <c r="N84" s="9">
        <f t="shared" si="6"/>
        <v>0</v>
      </c>
      <c r="O84" s="9">
        <f t="shared" si="7"/>
        <v>616.5124403555</v>
      </c>
    </row>
    <row r="85" spans="1:15" ht="12.75">
      <c r="A85">
        <v>1461</v>
      </c>
      <c r="B85">
        <v>152647</v>
      </c>
      <c r="C85" s="9">
        <v>4964.7509671226</v>
      </c>
      <c r="D85" t="s">
        <v>31</v>
      </c>
      <c r="F85" s="144" t="s">
        <v>34</v>
      </c>
      <c r="G85" s="144" t="s">
        <v>34</v>
      </c>
      <c r="H85">
        <v>1</v>
      </c>
      <c r="J85">
        <f t="shared" si="4"/>
        <v>4964.7509671226</v>
      </c>
      <c r="K85">
        <f t="shared" si="5"/>
        <v>0</v>
      </c>
      <c r="L85">
        <v>1</v>
      </c>
      <c r="N85" s="9">
        <f t="shared" si="6"/>
        <v>4964.7509671226</v>
      </c>
      <c r="O85" s="9">
        <f t="shared" si="7"/>
        <v>0</v>
      </c>
    </row>
    <row r="86" spans="1:15" ht="12.75">
      <c r="A86">
        <v>1462</v>
      </c>
      <c r="B86">
        <v>152520</v>
      </c>
      <c r="C86" s="9">
        <v>7130.0804715231</v>
      </c>
      <c r="D86" t="s">
        <v>31</v>
      </c>
      <c r="F86" s="144" t="s">
        <v>34</v>
      </c>
      <c r="G86" s="144" t="s">
        <v>34</v>
      </c>
      <c r="H86">
        <v>1</v>
      </c>
      <c r="J86">
        <f t="shared" si="4"/>
        <v>7130.0804715231</v>
      </c>
      <c r="K86">
        <f t="shared" si="5"/>
        <v>0</v>
      </c>
      <c r="L86">
        <v>1</v>
      </c>
      <c r="N86" s="9">
        <f t="shared" si="6"/>
        <v>7130.0804715231</v>
      </c>
      <c r="O86" s="9">
        <f t="shared" si="7"/>
        <v>0</v>
      </c>
    </row>
    <row r="87" spans="1:15" ht="12.75">
      <c r="A87">
        <v>1472</v>
      </c>
      <c r="B87">
        <v>153272</v>
      </c>
      <c r="C87" s="9">
        <v>5062.3311078059</v>
      </c>
      <c r="D87" t="s">
        <v>31</v>
      </c>
      <c r="F87" s="144" t="s">
        <v>34</v>
      </c>
      <c r="G87" s="144" t="s">
        <v>34</v>
      </c>
      <c r="H87">
        <v>1</v>
      </c>
      <c r="J87">
        <f t="shared" si="4"/>
        <v>5062.3311078059</v>
      </c>
      <c r="K87">
        <f t="shared" si="5"/>
        <v>0</v>
      </c>
      <c r="L87">
        <v>1</v>
      </c>
      <c r="N87" s="9">
        <f t="shared" si="6"/>
        <v>5062.3311078059</v>
      </c>
      <c r="O87" s="9">
        <f t="shared" si="7"/>
        <v>0</v>
      </c>
    </row>
    <row r="88" spans="1:15" ht="12.75">
      <c r="A88">
        <v>1245</v>
      </c>
      <c r="B88">
        <v>158646</v>
      </c>
      <c r="C88" s="9">
        <v>2477.0368590727</v>
      </c>
      <c r="D88" t="s">
        <v>31</v>
      </c>
      <c r="F88" s="144" t="s">
        <v>84</v>
      </c>
      <c r="G88" s="144" t="s">
        <v>63</v>
      </c>
      <c r="J88">
        <f t="shared" si="4"/>
        <v>0</v>
      </c>
      <c r="K88">
        <f t="shared" si="5"/>
        <v>0</v>
      </c>
      <c r="N88" s="9">
        <f t="shared" si="6"/>
        <v>0</v>
      </c>
      <c r="O88" s="9">
        <f t="shared" si="7"/>
        <v>0</v>
      </c>
    </row>
    <row r="89" spans="1:15" ht="12.75">
      <c r="A89">
        <v>104</v>
      </c>
      <c r="B89">
        <v>150188</v>
      </c>
      <c r="C89" s="9">
        <v>11901.100255025998</v>
      </c>
      <c r="D89" t="s">
        <v>31</v>
      </c>
      <c r="F89" s="144" t="s">
        <v>53</v>
      </c>
      <c r="G89" s="144" t="s">
        <v>53</v>
      </c>
      <c r="H89">
        <v>1</v>
      </c>
      <c r="J89">
        <f t="shared" si="4"/>
        <v>11901.100255025998</v>
      </c>
      <c r="K89">
        <f t="shared" si="5"/>
        <v>0</v>
      </c>
      <c r="L89">
        <v>1</v>
      </c>
      <c r="N89" s="9">
        <f t="shared" si="6"/>
        <v>11901.100255025998</v>
      </c>
      <c r="O89" s="9">
        <f t="shared" si="7"/>
        <v>0</v>
      </c>
    </row>
    <row r="90" spans="1:15" ht="12.75">
      <c r="A90">
        <v>474</v>
      </c>
      <c r="B90">
        <v>160300</v>
      </c>
      <c r="C90" s="9">
        <v>2051.5820234772</v>
      </c>
      <c r="D90" t="s">
        <v>31</v>
      </c>
      <c r="F90" s="144" t="s">
        <v>53</v>
      </c>
      <c r="G90" s="144" t="s">
        <v>45</v>
      </c>
      <c r="H90">
        <v>1</v>
      </c>
      <c r="J90">
        <f t="shared" si="4"/>
        <v>2051.5820234772</v>
      </c>
      <c r="K90">
        <f t="shared" si="5"/>
        <v>0</v>
      </c>
      <c r="L90">
        <v>0.5</v>
      </c>
      <c r="M90">
        <v>0.25</v>
      </c>
      <c r="N90" s="9">
        <f t="shared" si="6"/>
        <v>1025.7910117386</v>
      </c>
      <c r="O90" s="9">
        <f t="shared" si="7"/>
        <v>512.8955058693</v>
      </c>
    </row>
    <row r="91" spans="1:15" ht="12.75">
      <c r="A91">
        <v>1226</v>
      </c>
      <c r="B91">
        <v>157587</v>
      </c>
      <c r="C91" s="9">
        <v>4376.702618331399</v>
      </c>
      <c r="D91" t="s">
        <v>31</v>
      </c>
      <c r="F91" s="144" t="s">
        <v>53</v>
      </c>
      <c r="G91" s="144" t="s">
        <v>45</v>
      </c>
      <c r="H91">
        <v>1</v>
      </c>
      <c r="J91">
        <f t="shared" si="4"/>
        <v>4376.702618331399</v>
      </c>
      <c r="K91">
        <f t="shared" si="5"/>
        <v>0</v>
      </c>
      <c r="L91">
        <v>0.5</v>
      </c>
      <c r="M91">
        <v>0.25</v>
      </c>
      <c r="N91" s="9">
        <f t="shared" si="6"/>
        <v>2188.3513091656996</v>
      </c>
      <c r="O91" s="9">
        <f t="shared" si="7"/>
        <v>1094.1756545828498</v>
      </c>
    </row>
    <row r="92" spans="1:15" ht="12.75">
      <c r="A92">
        <v>1244</v>
      </c>
      <c r="B92">
        <v>158685</v>
      </c>
      <c r="C92" s="9">
        <v>3109.8492933698</v>
      </c>
      <c r="D92" t="s">
        <v>31</v>
      </c>
      <c r="F92" s="144" t="s">
        <v>53</v>
      </c>
      <c r="G92" s="144" t="s">
        <v>63</v>
      </c>
      <c r="J92">
        <f t="shared" si="4"/>
        <v>0</v>
      </c>
      <c r="K92">
        <f t="shared" si="5"/>
        <v>0</v>
      </c>
      <c r="N92" s="9">
        <f t="shared" si="6"/>
        <v>0</v>
      </c>
      <c r="O92" s="9">
        <f t="shared" si="7"/>
        <v>0</v>
      </c>
    </row>
    <row r="93" spans="1:15" ht="12.75">
      <c r="A93">
        <v>1462</v>
      </c>
      <c r="B93">
        <v>152909</v>
      </c>
      <c r="C93" s="9">
        <v>8048.708244126299</v>
      </c>
      <c r="D93" t="s">
        <v>31</v>
      </c>
      <c r="F93" s="144" t="s">
        <v>53</v>
      </c>
      <c r="G93" s="144" t="s">
        <v>45</v>
      </c>
      <c r="H93">
        <v>1</v>
      </c>
      <c r="J93">
        <f t="shared" si="4"/>
        <v>8048.708244126299</v>
      </c>
      <c r="K93">
        <f t="shared" si="5"/>
        <v>0</v>
      </c>
      <c r="L93">
        <v>0.5</v>
      </c>
      <c r="M93">
        <v>0.25</v>
      </c>
      <c r="N93" s="9">
        <f t="shared" si="6"/>
        <v>4024.3541220631496</v>
      </c>
      <c r="O93" s="9">
        <f t="shared" si="7"/>
        <v>2012.1770610315748</v>
      </c>
    </row>
    <row r="94" spans="1:15" ht="12.75">
      <c r="A94">
        <v>1472</v>
      </c>
      <c r="B94">
        <v>153029</v>
      </c>
      <c r="C94" s="9">
        <v>2149.4935325444</v>
      </c>
      <c r="D94" t="s">
        <v>31</v>
      </c>
      <c r="F94" s="144" t="s">
        <v>53</v>
      </c>
      <c r="G94" s="144" t="s">
        <v>34</v>
      </c>
      <c r="H94">
        <v>1</v>
      </c>
      <c r="J94">
        <f t="shared" si="4"/>
        <v>2149.4935325444</v>
      </c>
      <c r="K94">
        <f t="shared" si="5"/>
        <v>0</v>
      </c>
      <c r="L94">
        <v>1</v>
      </c>
      <c r="N94" s="9">
        <f t="shared" si="6"/>
        <v>2149.4935325444</v>
      </c>
      <c r="O94" s="9">
        <f t="shared" si="7"/>
        <v>0</v>
      </c>
    </row>
    <row r="95" spans="1:15" ht="12.75">
      <c r="A95">
        <v>104</v>
      </c>
      <c r="B95">
        <v>150053</v>
      </c>
      <c r="C95" s="9">
        <v>1493.3095352593998</v>
      </c>
      <c r="D95" t="s">
        <v>31</v>
      </c>
      <c r="F95" s="144" t="s">
        <v>45</v>
      </c>
      <c r="G95" s="144" t="s">
        <v>45</v>
      </c>
      <c r="H95">
        <v>1</v>
      </c>
      <c r="J95">
        <f t="shared" si="4"/>
        <v>1493.3095352593998</v>
      </c>
      <c r="K95">
        <f t="shared" si="5"/>
        <v>0</v>
      </c>
      <c r="L95">
        <v>1</v>
      </c>
      <c r="N95" s="9">
        <f t="shared" si="6"/>
        <v>1493.3095352593998</v>
      </c>
      <c r="O95" s="9">
        <f t="shared" si="7"/>
        <v>0</v>
      </c>
    </row>
    <row r="96" spans="1:15" ht="12.75">
      <c r="A96">
        <v>104</v>
      </c>
      <c r="B96">
        <v>150650</v>
      </c>
      <c r="C96" s="9">
        <v>5523.508080687399</v>
      </c>
      <c r="D96" t="s">
        <v>31</v>
      </c>
      <c r="F96" s="144" t="s">
        <v>45</v>
      </c>
      <c r="G96" s="144" t="s">
        <v>34</v>
      </c>
      <c r="I96">
        <v>0.5</v>
      </c>
      <c r="J96">
        <f t="shared" si="4"/>
        <v>0</v>
      </c>
      <c r="K96">
        <f t="shared" si="5"/>
        <v>2761.7540403436997</v>
      </c>
      <c r="M96">
        <v>0.5</v>
      </c>
      <c r="N96" s="9">
        <f t="shared" si="6"/>
        <v>0</v>
      </c>
      <c r="O96" s="9">
        <f t="shared" si="7"/>
        <v>2761.7540403436997</v>
      </c>
    </row>
    <row r="97" spans="1:15" ht="12.75">
      <c r="A97">
        <v>105</v>
      </c>
      <c r="B97">
        <v>149771</v>
      </c>
      <c r="C97" s="9">
        <v>2911.7859616354</v>
      </c>
      <c r="D97" t="s">
        <v>31</v>
      </c>
      <c r="F97" s="144" t="s">
        <v>45</v>
      </c>
      <c r="G97" s="144" t="s">
        <v>36</v>
      </c>
      <c r="I97">
        <v>0.5</v>
      </c>
      <c r="J97">
        <f t="shared" si="4"/>
        <v>0</v>
      </c>
      <c r="K97">
        <f t="shared" si="5"/>
        <v>1455.8929808177</v>
      </c>
      <c r="M97">
        <v>0.5</v>
      </c>
      <c r="N97" s="9">
        <f t="shared" si="6"/>
        <v>0</v>
      </c>
      <c r="O97" s="9">
        <f t="shared" si="7"/>
        <v>1455.8929808177</v>
      </c>
    </row>
    <row r="98" spans="1:15" ht="12.75">
      <c r="A98">
        <v>105</v>
      </c>
      <c r="B98">
        <v>149668</v>
      </c>
      <c r="C98" s="9">
        <v>7882.334751527799</v>
      </c>
      <c r="D98" t="s">
        <v>31</v>
      </c>
      <c r="F98" s="144" t="s">
        <v>45</v>
      </c>
      <c r="G98" s="144" t="s">
        <v>45</v>
      </c>
      <c r="H98">
        <v>1</v>
      </c>
      <c r="J98">
        <f t="shared" si="4"/>
        <v>7882.334751527799</v>
      </c>
      <c r="K98">
        <f t="shared" si="5"/>
        <v>0</v>
      </c>
      <c r="L98">
        <v>1</v>
      </c>
      <c r="N98" s="9">
        <f t="shared" si="6"/>
        <v>7882.334751527799</v>
      </c>
      <c r="O98" s="9">
        <f t="shared" si="7"/>
        <v>0</v>
      </c>
    </row>
    <row r="99" spans="1:15" ht="12.75">
      <c r="A99">
        <v>111</v>
      </c>
      <c r="B99">
        <v>150834</v>
      </c>
      <c r="C99" s="9">
        <v>3422.5798939355</v>
      </c>
      <c r="D99" t="s">
        <v>31</v>
      </c>
      <c r="F99" s="144" t="s">
        <v>45</v>
      </c>
      <c r="G99" s="144" t="s">
        <v>53</v>
      </c>
      <c r="H99">
        <v>1</v>
      </c>
      <c r="J99">
        <f t="shared" si="4"/>
        <v>3422.5798939355</v>
      </c>
      <c r="K99">
        <f t="shared" si="5"/>
        <v>0</v>
      </c>
      <c r="L99">
        <v>0.5</v>
      </c>
      <c r="M99">
        <v>0.25</v>
      </c>
      <c r="N99" s="9">
        <f t="shared" si="6"/>
        <v>1711.28994696775</v>
      </c>
      <c r="O99" s="9">
        <f t="shared" si="7"/>
        <v>855.644973483875</v>
      </c>
    </row>
    <row r="100" spans="1:15" ht="12.75">
      <c r="A100">
        <v>111</v>
      </c>
      <c r="B100">
        <v>151151</v>
      </c>
      <c r="C100" s="9">
        <v>14259.208438959</v>
      </c>
      <c r="D100" t="s">
        <v>31</v>
      </c>
      <c r="F100" s="144" t="s">
        <v>45</v>
      </c>
      <c r="G100" s="144" t="s">
        <v>45</v>
      </c>
      <c r="H100">
        <v>1</v>
      </c>
      <c r="J100">
        <f t="shared" si="4"/>
        <v>14259.208438959</v>
      </c>
      <c r="K100">
        <f t="shared" si="5"/>
        <v>0</v>
      </c>
      <c r="L100">
        <v>1</v>
      </c>
      <c r="N100" s="9">
        <f t="shared" si="6"/>
        <v>14259.208438959</v>
      </c>
      <c r="O100" s="9">
        <f t="shared" si="7"/>
        <v>0</v>
      </c>
    </row>
    <row r="101" spans="1:15" ht="12.75">
      <c r="A101">
        <v>111</v>
      </c>
      <c r="B101">
        <v>151217</v>
      </c>
      <c r="C101" s="9">
        <v>2296.2057482413998</v>
      </c>
      <c r="D101" t="s">
        <v>31</v>
      </c>
      <c r="F101" s="144" t="s">
        <v>45</v>
      </c>
      <c r="G101" s="144" t="s">
        <v>45</v>
      </c>
      <c r="H101">
        <v>1</v>
      </c>
      <c r="J101">
        <f t="shared" si="4"/>
        <v>2296.2057482413998</v>
      </c>
      <c r="K101">
        <f t="shared" si="5"/>
        <v>0</v>
      </c>
      <c r="L101">
        <v>1</v>
      </c>
      <c r="N101" s="9">
        <f t="shared" si="6"/>
        <v>2296.2057482413998</v>
      </c>
      <c r="O101" s="9">
        <f t="shared" si="7"/>
        <v>0</v>
      </c>
    </row>
    <row r="102" spans="1:15" ht="12.75">
      <c r="A102">
        <v>474</v>
      </c>
      <c r="B102">
        <v>159939</v>
      </c>
      <c r="C102" s="9">
        <v>11617.991662606999</v>
      </c>
      <c r="D102" t="s">
        <v>31</v>
      </c>
      <c r="F102" s="144" t="s">
        <v>45</v>
      </c>
      <c r="G102" s="144" t="s">
        <v>45</v>
      </c>
      <c r="H102">
        <v>1</v>
      </c>
      <c r="J102">
        <f t="shared" si="4"/>
        <v>11617.991662606999</v>
      </c>
      <c r="K102">
        <f t="shared" si="5"/>
        <v>0</v>
      </c>
      <c r="L102">
        <v>1</v>
      </c>
      <c r="N102" s="9">
        <f t="shared" si="6"/>
        <v>11617.991662606999</v>
      </c>
      <c r="O102" s="9">
        <f t="shared" si="7"/>
        <v>0</v>
      </c>
    </row>
    <row r="103" spans="1:15" ht="12.75">
      <c r="A103">
        <v>474</v>
      </c>
      <c r="B103">
        <v>160073</v>
      </c>
      <c r="C103" s="9">
        <v>2616.7105384078</v>
      </c>
      <c r="D103" t="s">
        <v>31</v>
      </c>
      <c r="F103" s="144" t="s">
        <v>45</v>
      </c>
      <c r="G103" s="144" t="s">
        <v>45</v>
      </c>
      <c r="H103">
        <v>1</v>
      </c>
      <c r="J103">
        <f t="shared" si="4"/>
        <v>2616.7105384078</v>
      </c>
      <c r="K103">
        <f t="shared" si="5"/>
        <v>0</v>
      </c>
      <c r="L103">
        <v>1</v>
      </c>
      <c r="N103" s="9">
        <f t="shared" si="6"/>
        <v>2616.7105384078</v>
      </c>
      <c r="O103" s="9">
        <f t="shared" si="7"/>
        <v>0</v>
      </c>
    </row>
    <row r="104" spans="1:15" ht="12.75">
      <c r="A104">
        <v>474</v>
      </c>
      <c r="B104">
        <v>160364</v>
      </c>
      <c r="C104" s="9">
        <v>1673.5655147544999</v>
      </c>
      <c r="D104" t="s">
        <v>31</v>
      </c>
      <c r="F104" s="144" t="s">
        <v>45</v>
      </c>
      <c r="G104" s="144" t="s">
        <v>45</v>
      </c>
      <c r="H104">
        <v>1</v>
      </c>
      <c r="J104">
        <f t="shared" si="4"/>
        <v>1673.5655147544999</v>
      </c>
      <c r="K104">
        <f t="shared" si="5"/>
        <v>0</v>
      </c>
      <c r="L104">
        <v>1</v>
      </c>
      <c r="N104" s="9">
        <f t="shared" si="6"/>
        <v>1673.5655147544999</v>
      </c>
      <c r="O104" s="9">
        <f t="shared" si="7"/>
        <v>0</v>
      </c>
    </row>
    <row r="105" spans="1:15" ht="12.75">
      <c r="A105">
        <v>474</v>
      </c>
      <c r="B105">
        <v>160596</v>
      </c>
      <c r="C105" s="9">
        <v>3824.5441453642998</v>
      </c>
      <c r="D105" t="s">
        <v>31</v>
      </c>
      <c r="F105" s="144" t="s">
        <v>45</v>
      </c>
      <c r="G105" s="144" t="s">
        <v>45</v>
      </c>
      <c r="H105">
        <v>1</v>
      </c>
      <c r="J105">
        <f t="shared" si="4"/>
        <v>3824.5441453642998</v>
      </c>
      <c r="K105">
        <f t="shared" si="5"/>
        <v>0</v>
      </c>
      <c r="L105">
        <v>1</v>
      </c>
      <c r="N105" s="9">
        <f t="shared" si="6"/>
        <v>3824.5441453642998</v>
      </c>
      <c r="O105" s="9">
        <f t="shared" si="7"/>
        <v>0</v>
      </c>
    </row>
    <row r="106" spans="1:15" ht="12.75">
      <c r="A106">
        <v>1004</v>
      </c>
      <c r="B106">
        <v>166562</v>
      </c>
      <c r="C106" s="9">
        <v>10985.956592708999</v>
      </c>
      <c r="D106" t="s">
        <v>31</v>
      </c>
      <c r="F106" s="144" t="s">
        <v>45</v>
      </c>
      <c r="G106" s="144" t="s">
        <v>53</v>
      </c>
      <c r="H106">
        <v>1</v>
      </c>
      <c r="J106">
        <f t="shared" si="4"/>
        <v>10985.956592708999</v>
      </c>
      <c r="K106">
        <f t="shared" si="5"/>
        <v>0</v>
      </c>
      <c r="L106">
        <v>0.5</v>
      </c>
      <c r="M106">
        <v>0.25</v>
      </c>
      <c r="N106" s="9">
        <f t="shared" si="6"/>
        <v>5492.978296354499</v>
      </c>
      <c r="O106" s="9">
        <f t="shared" si="7"/>
        <v>2746.4891481772497</v>
      </c>
    </row>
    <row r="107" spans="1:15" ht="12.75">
      <c r="A107">
        <v>1018</v>
      </c>
      <c r="B107">
        <v>166181</v>
      </c>
      <c r="C107" s="9">
        <v>10428.792500339</v>
      </c>
      <c r="D107" t="s">
        <v>31</v>
      </c>
      <c r="F107" s="144" t="s">
        <v>45</v>
      </c>
      <c r="G107" s="144" t="s">
        <v>45</v>
      </c>
      <c r="H107">
        <v>1</v>
      </c>
      <c r="J107">
        <f t="shared" si="4"/>
        <v>10428.792500339</v>
      </c>
      <c r="K107">
        <f t="shared" si="5"/>
        <v>0</v>
      </c>
      <c r="L107">
        <v>1</v>
      </c>
      <c r="N107" s="9">
        <f t="shared" si="6"/>
        <v>10428.792500339</v>
      </c>
      <c r="O107" s="9">
        <f t="shared" si="7"/>
        <v>0</v>
      </c>
    </row>
    <row r="108" spans="1:15" ht="12.75">
      <c r="A108">
        <v>1197</v>
      </c>
      <c r="B108">
        <v>160194</v>
      </c>
      <c r="C108" s="9">
        <v>11429.449338688999</v>
      </c>
      <c r="D108" t="s">
        <v>31</v>
      </c>
      <c r="F108" s="144" t="s">
        <v>45</v>
      </c>
      <c r="G108" s="144" t="s">
        <v>45</v>
      </c>
      <c r="H108">
        <v>1</v>
      </c>
      <c r="J108">
        <f t="shared" si="4"/>
        <v>11429.449338688999</v>
      </c>
      <c r="K108">
        <f t="shared" si="5"/>
        <v>0</v>
      </c>
      <c r="L108">
        <v>1</v>
      </c>
      <c r="N108" s="9">
        <f t="shared" si="6"/>
        <v>11429.449338688999</v>
      </c>
      <c r="O108" s="9">
        <f t="shared" si="7"/>
        <v>0</v>
      </c>
    </row>
    <row r="109" spans="1:15" ht="12.75">
      <c r="A109">
        <v>1226</v>
      </c>
      <c r="B109">
        <v>157551</v>
      </c>
      <c r="C109" s="9">
        <v>1619.5005648135998</v>
      </c>
      <c r="D109" t="s">
        <v>31</v>
      </c>
      <c r="F109" s="144" t="s">
        <v>45</v>
      </c>
      <c r="G109" s="144" t="s">
        <v>45</v>
      </c>
      <c r="H109">
        <v>1</v>
      </c>
      <c r="J109">
        <f t="shared" si="4"/>
        <v>1619.5005648135998</v>
      </c>
      <c r="K109">
        <f t="shared" si="5"/>
        <v>0</v>
      </c>
      <c r="L109">
        <v>1</v>
      </c>
      <c r="N109" s="9">
        <f t="shared" si="6"/>
        <v>1619.5005648135998</v>
      </c>
      <c r="O109" s="9">
        <f t="shared" si="7"/>
        <v>0</v>
      </c>
    </row>
    <row r="110" spans="1:15" ht="12.75">
      <c r="A110">
        <v>1226</v>
      </c>
      <c r="B110">
        <v>157586</v>
      </c>
      <c r="C110" s="9">
        <v>1964.2129195332998</v>
      </c>
      <c r="D110" t="s">
        <v>31</v>
      </c>
      <c r="F110" s="144" t="s">
        <v>45</v>
      </c>
      <c r="G110" s="144" t="s">
        <v>45</v>
      </c>
      <c r="H110">
        <v>1</v>
      </c>
      <c r="J110">
        <f t="shared" si="4"/>
        <v>1964.2129195332998</v>
      </c>
      <c r="K110">
        <f t="shared" si="5"/>
        <v>0</v>
      </c>
      <c r="L110">
        <v>1</v>
      </c>
      <c r="N110" s="9">
        <f t="shared" si="6"/>
        <v>1964.2129195332998</v>
      </c>
      <c r="O110" s="9">
        <f t="shared" si="7"/>
        <v>0</v>
      </c>
    </row>
    <row r="111" spans="1:15" ht="12.75">
      <c r="A111">
        <v>1226</v>
      </c>
      <c r="B111">
        <v>157710</v>
      </c>
      <c r="C111" s="9">
        <v>2058.2714041471</v>
      </c>
      <c r="D111" t="s">
        <v>31</v>
      </c>
      <c r="F111" s="144" t="s">
        <v>45</v>
      </c>
      <c r="G111" s="144" t="s">
        <v>45</v>
      </c>
      <c r="H111">
        <v>1</v>
      </c>
      <c r="J111">
        <f t="shared" si="4"/>
        <v>2058.2714041471</v>
      </c>
      <c r="K111">
        <f t="shared" si="5"/>
        <v>0</v>
      </c>
      <c r="L111">
        <v>1</v>
      </c>
      <c r="N111" s="9">
        <f t="shared" si="6"/>
        <v>2058.2714041471</v>
      </c>
      <c r="O111" s="9">
        <f t="shared" si="7"/>
        <v>0</v>
      </c>
    </row>
    <row r="112" spans="1:15" ht="12.75">
      <c r="A112">
        <v>1244</v>
      </c>
      <c r="B112">
        <v>156994</v>
      </c>
      <c r="C112" s="9">
        <v>8161.1194291934</v>
      </c>
      <c r="D112" t="s">
        <v>31</v>
      </c>
      <c r="F112" s="144" t="s">
        <v>45</v>
      </c>
      <c r="G112" s="144" t="s">
        <v>45</v>
      </c>
      <c r="H112">
        <v>1</v>
      </c>
      <c r="J112">
        <f t="shared" si="4"/>
        <v>8161.1194291934</v>
      </c>
      <c r="K112">
        <f t="shared" si="5"/>
        <v>0</v>
      </c>
      <c r="L112">
        <v>1</v>
      </c>
      <c r="N112" s="9">
        <f t="shared" si="6"/>
        <v>8161.1194291934</v>
      </c>
      <c r="O112" s="9">
        <f t="shared" si="7"/>
        <v>0</v>
      </c>
    </row>
    <row r="113" spans="1:15" ht="12.75">
      <c r="A113">
        <v>1259</v>
      </c>
      <c r="B113">
        <v>155463</v>
      </c>
      <c r="C113" s="9">
        <v>2378.8683886751996</v>
      </c>
      <c r="D113" t="s">
        <v>31</v>
      </c>
      <c r="F113" s="144" t="s">
        <v>45</v>
      </c>
      <c r="G113" s="144" t="s">
        <v>45</v>
      </c>
      <c r="H113">
        <v>1</v>
      </c>
      <c r="J113">
        <f t="shared" si="4"/>
        <v>2378.8683886751996</v>
      </c>
      <c r="K113">
        <f t="shared" si="5"/>
        <v>0</v>
      </c>
      <c r="L113">
        <v>1</v>
      </c>
      <c r="N113" s="9">
        <f t="shared" si="6"/>
        <v>2378.8683886751996</v>
      </c>
      <c r="O113" s="9">
        <f t="shared" si="7"/>
        <v>0</v>
      </c>
    </row>
    <row r="114" spans="1:15" ht="12.75">
      <c r="A114">
        <v>1259</v>
      </c>
      <c r="B114">
        <v>155583</v>
      </c>
      <c r="C114" s="9">
        <v>6263.865329071899</v>
      </c>
      <c r="D114" t="s">
        <v>31</v>
      </c>
      <c r="F114" s="144" t="s">
        <v>45</v>
      </c>
      <c r="G114" s="144" t="s">
        <v>45</v>
      </c>
      <c r="H114">
        <v>1</v>
      </c>
      <c r="J114">
        <f t="shared" si="4"/>
        <v>6263.865329071899</v>
      </c>
      <c r="K114">
        <f t="shared" si="5"/>
        <v>0</v>
      </c>
      <c r="L114">
        <v>1</v>
      </c>
      <c r="N114" s="9">
        <f t="shared" si="6"/>
        <v>6263.865329071899</v>
      </c>
      <c r="O114" s="9">
        <f t="shared" si="7"/>
        <v>0</v>
      </c>
    </row>
    <row r="115" spans="1:15" ht="12.75">
      <c r="A115">
        <v>1261</v>
      </c>
      <c r="B115">
        <v>154875</v>
      </c>
      <c r="C115" s="9">
        <v>1973.3511462248998</v>
      </c>
      <c r="D115" t="s">
        <v>31</v>
      </c>
      <c r="F115" s="144" t="s">
        <v>45</v>
      </c>
      <c r="G115" s="144" t="s">
        <v>36</v>
      </c>
      <c r="I115">
        <v>0.5</v>
      </c>
      <c r="J115">
        <f t="shared" si="4"/>
        <v>0</v>
      </c>
      <c r="K115">
        <f t="shared" si="5"/>
        <v>986.6755731124499</v>
      </c>
      <c r="M115">
        <v>0.5</v>
      </c>
      <c r="N115" s="9">
        <f t="shared" si="6"/>
        <v>0</v>
      </c>
      <c r="O115" s="9">
        <f t="shared" si="7"/>
        <v>986.6755731124499</v>
      </c>
    </row>
    <row r="116" spans="1:15" ht="12.75">
      <c r="A116">
        <v>1269</v>
      </c>
      <c r="B116">
        <v>155703</v>
      </c>
      <c r="C116" s="9">
        <v>14898.671405673</v>
      </c>
      <c r="D116" t="s">
        <v>31</v>
      </c>
      <c r="F116" s="144" t="s">
        <v>45</v>
      </c>
      <c r="G116" s="144" t="s">
        <v>45</v>
      </c>
      <c r="H116">
        <v>1</v>
      </c>
      <c r="J116">
        <f t="shared" si="4"/>
        <v>14898.671405673</v>
      </c>
      <c r="K116">
        <f t="shared" si="5"/>
        <v>0</v>
      </c>
      <c r="L116">
        <v>1</v>
      </c>
      <c r="N116" s="9">
        <f t="shared" si="6"/>
        <v>14898.671405673</v>
      </c>
      <c r="O116" s="9">
        <f t="shared" si="7"/>
        <v>0</v>
      </c>
    </row>
    <row r="117" spans="1:15" ht="12.75">
      <c r="A117">
        <v>1269</v>
      </c>
      <c r="B117">
        <v>155914</v>
      </c>
      <c r="C117" s="9">
        <v>7445.5803181119</v>
      </c>
      <c r="D117" t="s">
        <v>31</v>
      </c>
      <c r="F117" s="144" t="s">
        <v>45</v>
      </c>
      <c r="G117" s="144" t="s">
        <v>45</v>
      </c>
      <c r="H117">
        <v>1</v>
      </c>
      <c r="J117">
        <f t="shared" si="4"/>
        <v>7445.5803181119</v>
      </c>
      <c r="K117">
        <f t="shared" si="5"/>
        <v>0</v>
      </c>
      <c r="L117">
        <v>1</v>
      </c>
      <c r="N117" s="9">
        <f t="shared" si="6"/>
        <v>7445.5803181119</v>
      </c>
      <c r="O117" s="9">
        <f t="shared" si="7"/>
        <v>0</v>
      </c>
    </row>
    <row r="118" spans="1:15" ht="12.75">
      <c r="A118">
        <v>1283</v>
      </c>
      <c r="B118">
        <v>158840</v>
      </c>
      <c r="C118" s="9">
        <v>13145.006414308999</v>
      </c>
      <c r="D118" t="s">
        <v>31</v>
      </c>
      <c r="F118" s="144" t="s">
        <v>45</v>
      </c>
      <c r="G118" s="144" t="s">
        <v>45</v>
      </c>
      <c r="H118">
        <v>1</v>
      </c>
      <c r="J118">
        <f t="shared" si="4"/>
        <v>13145.006414308999</v>
      </c>
      <c r="K118">
        <f t="shared" si="5"/>
        <v>0</v>
      </c>
      <c r="L118">
        <v>1</v>
      </c>
      <c r="N118" s="9">
        <f t="shared" si="6"/>
        <v>13145.006414308999</v>
      </c>
      <c r="O118" s="9">
        <f t="shared" si="7"/>
        <v>0</v>
      </c>
    </row>
    <row r="119" spans="1:15" ht="12.75">
      <c r="A119">
        <v>1453</v>
      </c>
      <c r="B119">
        <v>153237</v>
      </c>
      <c r="C119" s="9">
        <v>10237.555290258999</v>
      </c>
      <c r="D119" t="s">
        <v>31</v>
      </c>
      <c r="F119" s="144" t="s">
        <v>45</v>
      </c>
      <c r="G119" s="144" t="s">
        <v>45</v>
      </c>
      <c r="H119">
        <v>1</v>
      </c>
      <c r="J119">
        <f t="shared" si="4"/>
        <v>10237.555290258999</v>
      </c>
      <c r="K119">
        <f t="shared" si="5"/>
        <v>0</v>
      </c>
      <c r="L119">
        <v>1</v>
      </c>
      <c r="N119" s="9">
        <f t="shared" si="6"/>
        <v>10237.555290258999</v>
      </c>
      <c r="O119" s="9">
        <f t="shared" si="7"/>
        <v>0</v>
      </c>
    </row>
    <row r="120" spans="1:15" ht="12.75">
      <c r="A120">
        <v>1461</v>
      </c>
      <c r="B120">
        <v>152497</v>
      </c>
      <c r="C120" s="9">
        <v>14203.657332502</v>
      </c>
      <c r="D120" t="s">
        <v>31</v>
      </c>
      <c r="F120" s="144" t="s">
        <v>45</v>
      </c>
      <c r="G120" s="144" t="s">
        <v>45</v>
      </c>
      <c r="H120">
        <v>1</v>
      </c>
      <c r="J120">
        <f t="shared" si="4"/>
        <v>14203.657332502</v>
      </c>
      <c r="K120">
        <f t="shared" si="5"/>
        <v>0</v>
      </c>
      <c r="L120">
        <v>1</v>
      </c>
      <c r="N120" s="9">
        <f t="shared" si="6"/>
        <v>14203.657332502</v>
      </c>
      <c r="O120" s="9">
        <f t="shared" si="7"/>
        <v>0</v>
      </c>
    </row>
    <row r="121" spans="1:15" ht="12.75">
      <c r="A121">
        <v>1472</v>
      </c>
      <c r="B121">
        <v>152835</v>
      </c>
      <c r="C121" s="9">
        <v>4224.872944653</v>
      </c>
      <c r="D121" t="s">
        <v>31</v>
      </c>
      <c r="F121" s="144" t="s">
        <v>45</v>
      </c>
      <c r="G121" s="144" t="s">
        <v>45</v>
      </c>
      <c r="H121">
        <v>1</v>
      </c>
      <c r="J121">
        <f t="shared" si="4"/>
        <v>4224.872944653</v>
      </c>
      <c r="K121">
        <f t="shared" si="5"/>
        <v>0</v>
      </c>
      <c r="L121">
        <v>1</v>
      </c>
      <c r="N121" s="9">
        <f t="shared" si="6"/>
        <v>4224.872944653</v>
      </c>
      <c r="O121" s="9">
        <f t="shared" si="7"/>
        <v>0</v>
      </c>
    </row>
    <row r="122" spans="1:15" ht="12.75">
      <c r="A122">
        <v>1472</v>
      </c>
      <c r="B122">
        <v>152976</v>
      </c>
      <c r="C122" s="9">
        <v>2032.1304769244998</v>
      </c>
      <c r="D122" t="s">
        <v>31</v>
      </c>
      <c r="F122" s="144" t="s">
        <v>45</v>
      </c>
      <c r="G122" s="144" t="s">
        <v>45</v>
      </c>
      <c r="H122">
        <v>1</v>
      </c>
      <c r="J122">
        <f t="shared" si="4"/>
        <v>2032.1304769244998</v>
      </c>
      <c r="K122">
        <f t="shared" si="5"/>
        <v>0</v>
      </c>
      <c r="L122">
        <v>1</v>
      </c>
      <c r="N122" s="9">
        <f t="shared" si="6"/>
        <v>2032.1304769244998</v>
      </c>
      <c r="O122" s="9">
        <f t="shared" si="7"/>
        <v>0</v>
      </c>
    </row>
    <row r="123" spans="1:15" ht="12.75">
      <c r="A123">
        <v>1472</v>
      </c>
      <c r="B123">
        <v>153503</v>
      </c>
      <c r="C123" s="9">
        <v>3321.5993504114</v>
      </c>
      <c r="D123" t="s">
        <v>31</v>
      </c>
      <c r="F123" s="144" t="s">
        <v>45</v>
      </c>
      <c r="G123" s="144" t="s">
        <v>45</v>
      </c>
      <c r="H123">
        <v>1</v>
      </c>
      <c r="J123">
        <f t="shared" si="4"/>
        <v>3321.5993504114</v>
      </c>
      <c r="K123">
        <f t="shared" si="5"/>
        <v>0</v>
      </c>
      <c r="L123">
        <v>1</v>
      </c>
      <c r="N123" s="9">
        <f t="shared" si="6"/>
        <v>3321.5993504114</v>
      </c>
      <c r="O123" s="9">
        <f t="shared" si="7"/>
        <v>0</v>
      </c>
    </row>
    <row r="124" spans="1:15" ht="12.75">
      <c r="A124">
        <v>1244</v>
      </c>
      <c r="B124">
        <v>158745</v>
      </c>
      <c r="C124" s="9">
        <v>12827.036142148</v>
      </c>
      <c r="D124" t="s">
        <v>31</v>
      </c>
      <c r="F124" s="144" t="s">
        <v>85</v>
      </c>
      <c r="G124" s="144" t="s">
        <v>45</v>
      </c>
      <c r="H124">
        <v>1</v>
      </c>
      <c r="J124">
        <f t="shared" si="4"/>
        <v>12827.036142148</v>
      </c>
      <c r="K124">
        <f t="shared" si="5"/>
        <v>0</v>
      </c>
      <c r="L124">
        <v>1</v>
      </c>
      <c r="N124" s="9">
        <f t="shared" si="6"/>
        <v>12827.036142148</v>
      </c>
      <c r="O124" s="9">
        <f t="shared" si="7"/>
        <v>0</v>
      </c>
    </row>
    <row r="125" spans="1:15" ht="12.75">
      <c r="A125">
        <v>1226</v>
      </c>
      <c r="B125">
        <v>157204</v>
      </c>
      <c r="C125" s="9">
        <v>21617.534554493</v>
      </c>
      <c r="D125" t="s">
        <v>31</v>
      </c>
      <c r="F125" s="144" t="s">
        <v>75</v>
      </c>
      <c r="G125" s="144" t="s">
        <v>45</v>
      </c>
      <c r="H125">
        <v>1</v>
      </c>
      <c r="J125">
        <f t="shared" si="4"/>
        <v>21617.534554493</v>
      </c>
      <c r="K125">
        <f t="shared" si="5"/>
        <v>0</v>
      </c>
      <c r="L125">
        <v>0.8</v>
      </c>
      <c r="M125">
        <v>0.1</v>
      </c>
      <c r="N125" s="9">
        <f t="shared" si="6"/>
        <v>17294.0276435944</v>
      </c>
      <c r="O125" s="9">
        <f t="shared" si="7"/>
        <v>2161.7534554493</v>
      </c>
    </row>
    <row r="126" spans="1:15" ht="12.75">
      <c r="A126">
        <v>1205</v>
      </c>
      <c r="B126">
        <v>162215</v>
      </c>
      <c r="C126" s="9">
        <v>16610.48462954</v>
      </c>
      <c r="D126" t="s">
        <v>31</v>
      </c>
      <c r="F126" s="144" t="s">
        <v>97</v>
      </c>
      <c r="G126" s="144" t="s">
        <v>78</v>
      </c>
      <c r="H126">
        <v>1</v>
      </c>
      <c r="J126">
        <f t="shared" si="4"/>
        <v>16610.48462954</v>
      </c>
      <c r="K126">
        <f t="shared" si="5"/>
        <v>0</v>
      </c>
      <c r="L126">
        <v>1</v>
      </c>
      <c r="N126" s="9">
        <f t="shared" si="6"/>
        <v>16610.48462954</v>
      </c>
      <c r="O126" s="9">
        <f t="shared" si="7"/>
        <v>0</v>
      </c>
    </row>
    <row r="127" spans="1:15" ht="12.75">
      <c r="A127">
        <v>474</v>
      </c>
      <c r="B127">
        <v>160509</v>
      </c>
      <c r="C127" s="9">
        <v>1743.8063011691</v>
      </c>
      <c r="D127" t="s">
        <v>31</v>
      </c>
      <c r="F127" s="144" t="s">
        <v>91</v>
      </c>
      <c r="G127" s="144" t="s">
        <v>34</v>
      </c>
      <c r="H127">
        <v>1</v>
      </c>
      <c r="J127">
        <f t="shared" si="4"/>
        <v>1743.8063011691</v>
      </c>
      <c r="K127">
        <f t="shared" si="5"/>
        <v>0</v>
      </c>
      <c r="L127">
        <v>0.5</v>
      </c>
      <c r="M127">
        <v>0.25</v>
      </c>
      <c r="N127" s="9">
        <f t="shared" si="6"/>
        <v>871.90315058455</v>
      </c>
      <c r="O127" s="9">
        <f t="shared" si="7"/>
        <v>435.951575292275</v>
      </c>
    </row>
    <row r="128" spans="1:15" ht="12.75">
      <c r="A128">
        <v>104</v>
      </c>
      <c r="B128">
        <v>150576</v>
      </c>
      <c r="C128" s="9">
        <v>1990.7219411879998</v>
      </c>
      <c r="D128" t="s">
        <v>31</v>
      </c>
      <c r="F128" s="144" t="s">
        <v>59</v>
      </c>
      <c r="G128" s="144" t="s">
        <v>59</v>
      </c>
      <c r="H128">
        <v>1</v>
      </c>
      <c r="J128">
        <f t="shared" si="4"/>
        <v>1990.7219411879998</v>
      </c>
      <c r="K128">
        <f t="shared" si="5"/>
        <v>0</v>
      </c>
      <c r="L128">
        <v>1</v>
      </c>
      <c r="N128" s="9">
        <f t="shared" si="6"/>
        <v>1990.7219411879998</v>
      </c>
      <c r="O128" s="9">
        <f t="shared" si="7"/>
        <v>0</v>
      </c>
    </row>
    <row r="129" spans="1:15" ht="12.75">
      <c r="A129">
        <v>111</v>
      </c>
      <c r="B129">
        <v>150922</v>
      </c>
      <c r="C129" s="9">
        <v>1405.0428840871998</v>
      </c>
      <c r="D129" t="s">
        <v>31</v>
      </c>
      <c r="F129" s="144" t="s">
        <v>59</v>
      </c>
      <c r="G129" s="144" t="s">
        <v>45</v>
      </c>
      <c r="J129">
        <f t="shared" si="4"/>
        <v>0</v>
      </c>
      <c r="K129">
        <f t="shared" si="5"/>
        <v>0</v>
      </c>
      <c r="N129" s="9">
        <f t="shared" si="6"/>
        <v>0</v>
      </c>
      <c r="O129" s="9">
        <f t="shared" si="7"/>
        <v>0</v>
      </c>
    </row>
    <row r="130" spans="1:15" ht="12.75">
      <c r="A130">
        <v>111</v>
      </c>
      <c r="B130">
        <v>150973</v>
      </c>
      <c r="C130" s="9">
        <v>1685.1634351499</v>
      </c>
      <c r="D130" t="s">
        <v>31</v>
      </c>
      <c r="F130" s="144" t="s">
        <v>59</v>
      </c>
      <c r="G130" s="144" t="s">
        <v>59</v>
      </c>
      <c r="H130">
        <v>1</v>
      </c>
      <c r="J130">
        <f t="shared" si="4"/>
        <v>1685.1634351499</v>
      </c>
      <c r="K130">
        <f t="shared" si="5"/>
        <v>0</v>
      </c>
      <c r="L130">
        <v>1</v>
      </c>
      <c r="N130" s="9">
        <f t="shared" si="6"/>
        <v>1685.1634351499</v>
      </c>
      <c r="O130" s="9">
        <f t="shared" si="7"/>
        <v>0</v>
      </c>
    </row>
    <row r="131" spans="1:15" ht="12.75">
      <c r="A131">
        <v>1032</v>
      </c>
      <c r="B131">
        <v>165826</v>
      </c>
      <c r="C131" s="9">
        <v>8030.475694104999</v>
      </c>
      <c r="D131" t="s">
        <v>31</v>
      </c>
      <c r="F131" s="144" t="s">
        <v>59</v>
      </c>
      <c r="G131" s="144" t="s">
        <v>59</v>
      </c>
      <c r="H131">
        <v>1</v>
      </c>
      <c r="J131">
        <f t="shared" si="4"/>
        <v>8030.475694104999</v>
      </c>
      <c r="K131">
        <f t="shared" si="5"/>
        <v>0</v>
      </c>
      <c r="L131">
        <v>1</v>
      </c>
      <c r="N131" s="9">
        <f t="shared" si="6"/>
        <v>8030.475694104999</v>
      </c>
      <c r="O131" s="9">
        <f t="shared" si="7"/>
        <v>0</v>
      </c>
    </row>
    <row r="132" spans="1:15" ht="12.75">
      <c r="A132">
        <v>1201</v>
      </c>
      <c r="B132">
        <v>160259</v>
      </c>
      <c r="C132" s="9">
        <v>948.08370492165</v>
      </c>
      <c r="D132" t="s">
        <v>31</v>
      </c>
      <c r="F132" s="144" t="s">
        <v>59</v>
      </c>
      <c r="G132" s="144" t="s">
        <v>59</v>
      </c>
      <c r="H132">
        <v>1</v>
      </c>
      <c r="J132">
        <f t="shared" si="4"/>
        <v>948.08370492165</v>
      </c>
      <c r="K132">
        <f t="shared" si="5"/>
        <v>0</v>
      </c>
      <c r="L132">
        <v>1</v>
      </c>
      <c r="N132" s="9">
        <f t="shared" si="6"/>
        <v>948.08370492165</v>
      </c>
      <c r="O132" s="9">
        <f t="shared" si="7"/>
        <v>0</v>
      </c>
    </row>
    <row r="133" spans="1:15" ht="12.75">
      <c r="A133">
        <v>1205</v>
      </c>
      <c r="B133">
        <v>163145</v>
      </c>
      <c r="C133" s="9">
        <v>2023.0269133989</v>
      </c>
      <c r="D133" t="s">
        <v>31</v>
      </c>
      <c r="F133" s="144" t="s">
        <v>59</v>
      </c>
      <c r="G133" s="144" t="s">
        <v>78</v>
      </c>
      <c r="I133">
        <v>0.5</v>
      </c>
      <c r="J133">
        <f t="shared" si="4"/>
        <v>0</v>
      </c>
      <c r="K133">
        <f t="shared" si="5"/>
        <v>1011.51345669945</v>
      </c>
      <c r="M133">
        <v>0.25</v>
      </c>
      <c r="N133" s="9">
        <f t="shared" si="6"/>
        <v>0</v>
      </c>
      <c r="O133" s="9">
        <f t="shared" si="7"/>
        <v>505.756728349725</v>
      </c>
    </row>
    <row r="134" spans="1:15" ht="12.75">
      <c r="A134">
        <v>1244</v>
      </c>
      <c r="B134">
        <v>158907</v>
      </c>
      <c r="C134" s="9">
        <v>1593.2122855260998</v>
      </c>
      <c r="D134" t="s">
        <v>31</v>
      </c>
      <c r="F134" s="144" t="s">
        <v>59</v>
      </c>
      <c r="G134" s="144" t="s">
        <v>59</v>
      </c>
      <c r="H134">
        <v>1</v>
      </c>
      <c r="J134">
        <f t="shared" si="4"/>
        <v>1593.2122855260998</v>
      </c>
      <c r="K134">
        <f t="shared" si="5"/>
        <v>0</v>
      </c>
      <c r="L134">
        <v>1</v>
      </c>
      <c r="N134" s="9">
        <f t="shared" si="6"/>
        <v>1593.2122855260998</v>
      </c>
      <c r="O134" s="9">
        <f t="shared" si="7"/>
        <v>0</v>
      </c>
    </row>
    <row r="135" spans="1:15" ht="12.75">
      <c r="A135">
        <v>1247</v>
      </c>
      <c r="B135">
        <v>157612</v>
      </c>
      <c r="C135" s="9">
        <v>2903.0502247736</v>
      </c>
      <c r="D135" t="s">
        <v>31</v>
      </c>
      <c r="F135" s="144" t="s">
        <v>59</v>
      </c>
      <c r="G135" s="144" t="s">
        <v>76</v>
      </c>
      <c r="H135">
        <v>1</v>
      </c>
      <c r="J135">
        <f t="shared" si="4"/>
        <v>2903.0502247736</v>
      </c>
      <c r="K135">
        <f t="shared" si="5"/>
        <v>0</v>
      </c>
      <c r="L135">
        <v>0.5</v>
      </c>
      <c r="M135">
        <v>0.25</v>
      </c>
      <c r="N135" s="9">
        <f t="shared" si="6"/>
        <v>1451.5251123868</v>
      </c>
      <c r="O135" s="9">
        <f t="shared" si="7"/>
        <v>725.7625561934</v>
      </c>
    </row>
    <row r="136" spans="1:15" ht="12.75">
      <c r="A136">
        <v>1247</v>
      </c>
      <c r="B136">
        <v>157630</v>
      </c>
      <c r="C136" s="9">
        <v>11069.082481738</v>
      </c>
      <c r="D136" t="s">
        <v>31</v>
      </c>
      <c r="F136" s="144" t="s">
        <v>59</v>
      </c>
      <c r="G136" s="144" t="s">
        <v>76</v>
      </c>
      <c r="H136">
        <v>1</v>
      </c>
      <c r="J136">
        <f aca="true" t="shared" si="8" ref="J136:J199">H136*C136</f>
        <v>11069.082481738</v>
      </c>
      <c r="K136">
        <f aca="true" t="shared" si="9" ref="K136:K199">I136*C136</f>
        <v>0</v>
      </c>
      <c r="L136">
        <v>0.5</v>
      </c>
      <c r="M136">
        <v>0.25</v>
      </c>
      <c r="N136" s="9">
        <f aca="true" t="shared" si="10" ref="N136:N199">L136*C136</f>
        <v>5534.541240869</v>
      </c>
      <c r="O136" s="9">
        <f aca="true" t="shared" si="11" ref="O136:O199">M136*C136</f>
        <v>2767.2706204345</v>
      </c>
    </row>
    <row r="137" spans="1:15" ht="12.75">
      <c r="A137">
        <v>1247</v>
      </c>
      <c r="B137">
        <v>157691</v>
      </c>
      <c r="C137" s="9">
        <v>2599.2693646251996</v>
      </c>
      <c r="D137" t="s">
        <v>31</v>
      </c>
      <c r="F137" s="144" t="s">
        <v>59</v>
      </c>
      <c r="G137" s="144" t="s">
        <v>76</v>
      </c>
      <c r="H137">
        <v>1</v>
      </c>
      <c r="J137">
        <f t="shared" si="8"/>
        <v>2599.2693646251996</v>
      </c>
      <c r="K137">
        <f t="shared" si="9"/>
        <v>0</v>
      </c>
      <c r="L137">
        <v>0.5</v>
      </c>
      <c r="M137">
        <v>0.25</v>
      </c>
      <c r="N137" s="9">
        <f t="shared" si="10"/>
        <v>1299.6346823125998</v>
      </c>
      <c r="O137" s="9">
        <f t="shared" si="11"/>
        <v>649.8173411562999</v>
      </c>
    </row>
    <row r="138" spans="1:15" ht="12.75">
      <c r="A138">
        <v>1453</v>
      </c>
      <c r="B138">
        <v>153717</v>
      </c>
      <c r="C138" s="9">
        <v>19267.163756922997</v>
      </c>
      <c r="D138" t="s">
        <v>31</v>
      </c>
      <c r="F138" s="144" t="s">
        <v>59</v>
      </c>
      <c r="G138" s="144" t="s">
        <v>66</v>
      </c>
      <c r="H138">
        <v>1</v>
      </c>
      <c r="J138">
        <f t="shared" si="8"/>
        <v>19267.163756922997</v>
      </c>
      <c r="K138">
        <f t="shared" si="9"/>
        <v>0</v>
      </c>
      <c r="L138">
        <v>0.5</v>
      </c>
      <c r="M138">
        <v>0.25</v>
      </c>
      <c r="N138" s="9">
        <f t="shared" si="10"/>
        <v>9633.581878461498</v>
      </c>
      <c r="O138" s="9">
        <f t="shared" si="11"/>
        <v>4816.790939230749</v>
      </c>
    </row>
    <row r="139" spans="1:15" ht="12.75">
      <c r="A139">
        <v>1468</v>
      </c>
      <c r="B139">
        <v>153329</v>
      </c>
      <c r="C139" s="9">
        <v>16846.994182988998</v>
      </c>
      <c r="D139" t="s">
        <v>31</v>
      </c>
      <c r="F139" s="144" t="s">
        <v>59</v>
      </c>
      <c r="G139" s="144" t="s">
        <v>66</v>
      </c>
      <c r="H139">
        <v>1</v>
      </c>
      <c r="J139">
        <f t="shared" si="8"/>
        <v>16846.994182988998</v>
      </c>
      <c r="K139">
        <f t="shared" si="9"/>
        <v>0</v>
      </c>
      <c r="L139">
        <v>0.5</v>
      </c>
      <c r="M139">
        <v>0.25</v>
      </c>
      <c r="N139" s="9">
        <f t="shared" si="10"/>
        <v>8423.497091494499</v>
      </c>
      <c r="O139" s="9">
        <f t="shared" si="11"/>
        <v>4211.748545747249</v>
      </c>
    </row>
    <row r="140" spans="1:15" ht="12.75">
      <c r="A140">
        <v>1244</v>
      </c>
      <c r="B140">
        <v>159127</v>
      </c>
      <c r="C140" s="9">
        <v>7304.291722938399</v>
      </c>
      <c r="D140" t="s">
        <v>31</v>
      </c>
      <c r="F140" s="144" t="s">
        <v>88</v>
      </c>
      <c r="G140" s="144" t="s">
        <v>59</v>
      </c>
      <c r="H140">
        <v>1</v>
      </c>
      <c r="J140">
        <f t="shared" si="8"/>
        <v>7304.291722938399</v>
      </c>
      <c r="K140">
        <f t="shared" si="9"/>
        <v>0</v>
      </c>
      <c r="L140">
        <v>0.8</v>
      </c>
      <c r="M140">
        <v>0.1</v>
      </c>
      <c r="N140" s="9">
        <f t="shared" si="10"/>
        <v>5843.43337835072</v>
      </c>
      <c r="O140" s="9">
        <f t="shared" si="11"/>
        <v>730.42917229384</v>
      </c>
    </row>
    <row r="141" spans="1:15" ht="12.75">
      <c r="A141">
        <v>1464</v>
      </c>
      <c r="B141">
        <v>153971</v>
      </c>
      <c r="C141" s="9">
        <v>7510.653068466099</v>
      </c>
      <c r="D141" t="s">
        <v>31</v>
      </c>
      <c r="F141" s="144" t="s">
        <v>64</v>
      </c>
      <c r="G141" s="144" t="s">
        <v>63</v>
      </c>
      <c r="H141">
        <v>1</v>
      </c>
      <c r="J141">
        <f t="shared" si="8"/>
        <v>7510.653068466099</v>
      </c>
      <c r="K141">
        <f t="shared" si="9"/>
        <v>0</v>
      </c>
      <c r="L141">
        <v>0.5</v>
      </c>
      <c r="M141">
        <v>0.25</v>
      </c>
      <c r="N141" s="9">
        <f t="shared" si="10"/>
        <v>3755.3265342330496</v>
      </c>
      <c r="O141" s="9">
        <f t="shared" si="11"/>
        <v>1877.6632671165248</v>
      </c>
    </row>
    <row r="142" spans="1:15" ht="12.75">
      <c r="A142">
        <v>1247</v>
      </c>
      <c r="B142">
        <v>157629</v>
      </c>
      <c r="C142" s="9">
        <v>2629.6326511427997</v>
      </c>
      <c r="D142" t="s">
        <v>31</v>
      </c>
      <c r="F142" s="144" t="s">
        <v>76</v>
      </c>
      <c r="G142" s="144" t="s">
        <v>77</v>
      </c>
      <c r="H142">
        <v>1</v>
      </c>
      <c r="J142">
        <f t="shared" si="8"/>
        <v>2629.6326511427997</v>
      </c>
      <c r="K142">
        <f t="shared" si="9"/>
        <v>0</v>
      </c>
      <c r="L142">
        <v>0.5</v>
      </c>
      <c r="M142">
        <v>0.25</v>
      </c>
      <c r="N142" s="9">
        <f t="shared" si="10"/>
        <v>1314.8163255713998</v>
      </c>
      <c r="O142" s="9">
        <f t="shared" si="11"/>
        <v>657.4081627856999</v>
      </c>
    </row>
    <row r="143" spans="1:15" ht="12.75">
      <c r="A143">
        <v>1482</v>
      </c>
      <c r="B143">
        <v>154190</v>
      </c>
      <c r="C143" s="9">
        <v>8719.3865265767</v>
      </c>
      <c r="D143" t="s">
        <v>31</v>
      </c>
      <c r="F143" s="144" t="s">
        <v>68</v>
      </c>
      <c r="G143" s="144" t="s">
        <v>66</v>
      </c>
      <c r="H143">
        <v>1</v>
      </c>
      <c r="J143">
        <f t="shared" si="8"/>
        <v>8719.3865265767</v>
      </c>
      <c r="K143">
        <f t="shared" si="9"/>
        <v>0</v>
      </c>
      <c r="L143">
        <v>0.5</v>
      </c>
      <c r="M143">
        <v>0.25</v>
      </c>
      <c r="N143" s="9">
        <f t="shared" si="10"/>
        <v>4359.69326328835</v>
      </c>
      <c r="O143" s="9">
        <f t="shared" si="11"/>
        <v>2179.846631644175</v>
      </c>
    </row>
    <row r="144" spans="1:15" ht="12.75">
      <c r="A144">
        <v>111</v>
      </c>
      <c r="B144">
        <v>150948</v>
      </c>
      <c r="C144" s="9">
        <v>4974.386192522</v>
      </c>
      <c r="D144" t="s">
        <v>31</v>
      </c>
      <c r="F144" s="144" t="s">
        <v>63</v>
      </c>
      <c r="G144" s="144" t="s">
        <v>64</v>
      </c>
      <c r="H144">
        <v>1</v>
      </c>
      <c r="J144">
        <f t="shared" si="8"/>
        <v>4974.386192522</v>
      </c>
      <c r="K144">
        <f t="shared" si="9"/>
        <v>0</v>
      </c>
      <c r="L144">
        <v>0.5</v>
      </c>
      <c r="M144">
        <v>0.25</v>
      </c>
      <c r="N144" s="9">
        <f t="shared" si="10"/>
        <v>2487.193096261</v>
      </c>
      <c r="O144" s="9">
        <f t="shared" si="11"/>
        <v>1243.5965481305</v>
      </c>
    </row>
    <row r="145" spans="1:15" ht="12.75">
      <c r="A145">
        <v>1222</v>
      </c>
      <c r="B145">
        <v>163348</v>
      </c>
      <c r="C145" s="9">
        <v>8642.8463773355</v>
      </c>
      <c r="D145" t="s">
        <v>31</v>
      </c>
      <c r="F145" s="144" t="s">
        <v>63</v>
      </c>
      <c r="G145" s="144" t="s">
        <v>36</v>
      </c>
      <c r="J145">
        <f t="shared" si="8"/>
        <v>0</v>
      </c>
      <c r="K145">
        <f t="shared" si="9"/>
        <v>0</v>
      </c>
      <c r="N145" s="9">
        <f t="shared" si="10"/>
        <v>0</v>
      </c>
      <c r="O145" s="9">
        <f t="shared" si="11"/>
        <v>0</v>
      </c>
    </row>
    <row r="146" spans="1:15" ht="12.75">
      <c r="A146">
        <v>1244</v>
      </c>
      <c r="B146">
        <v>158853</v>
      </c>
      <c r="C146" s="9">
        <v>2257.7547303703996</v>
      </c>
      <c r="D146" t="s">
        <v>31</v>
      </c>
      <c r="F146" s="144" t="s">
        <v>63</v>
      </c>
      <c r="G146" s="144" t="s">
        <v>63</v>
      </c>
      <c r="H146">
        <v>1</v>
      </c>
      <c r="J146">
        <f t="shared" si="8"/>
        <v>2257.7547303703996</v>
      </c>
      <c r="K146">
        <f t="shared" si="9"/>
        <v>0</v>
      </c>
      <c r="L146">
        <v>1</v>
      </c>
      <c r="N146" s="9">
        <f t="shared" si="10"/>
        <v>2257.7547303703996</v>
      </c>
      <c r="O146" s="9">
        <f t="shared" si="11"/>
        <v>0</v>
      </c>
    </row>
    <row r="147" spans="1:15" ht="12.75">
      <c r="A147">
        <v>1244</v>
      </c>
      <c r="B147">
        <v>157870</v>
      </c>
      <c r="C147" s="9">
        <v>1440.5531329811</v>
      </c>
      <c r="D147" t="s">
        <v>31</v>
      </c>
      <c r="F147" s="144" t="s">
        <v>80</v>
      </c>
      <c r="G147" s="144" t="s">
        <v>63</v>
      </c>
      <c r="H147">
        <v>1</v>
      </c>
      <c r="J147">
        <f t="shared" si="8"/>
        <v>1440.5531329811</v>
      </c>
      <c r="K147">
        <f t="shared" si="9"/>
        <v>0</v>
      </c>
      <c r="L147">
        <v>0.8</v>
      </c>
      <c r="M147">
        <v>0.1</v>
      </c>
      <c r="N147" s="9">
        <f t="shared" si="10"/>
        <v>1152.44250638488</v>
      </c>
      <c r="O147" s="9">
        <f t="shared" si="11"/>
        <v>144.05531329811</v>
      </c>
    </row>
    <row r="148" spans="1:15" ht="12.75">
      <c r="A148">
        <v>1244</v>
      </c>
      <c r="B148">
        <v>157915</v>
      </c>
      <c r="C148" s="9">
        <v>2467.272855076</v>
      </c>
      <c r="D148" t="s">
        <v>31</v>
      </c>
      <c r="F148" s="144" t="s">
        <v>80</v>
      </c>
      <c r="G148" s="144" t="s">
        <v>63</v>
      </c>
      <c r="H148">
        <v>1</v>
      </c>
      <c r="J148">
        <f t="shared" si="8"/>
        <v>2467.272855076</v>
      </c>
      <c r="K148">
        <f t="shared" si="9"/>
        <v>0</v>
      </c>
      <c r="L148">
        <v>0.8</v>
      </c>
      <c r="N148" s="9">
        <f t="shared" si="10"/>
        <v>1973.8182840608</v>
      </c>
      <c r="O148" s="9">
        <f t="shared" si="11"/>
        <v>0</v>
      </c>
    </row>
    <row r="149" spans="1:15" ht="12.75">
      <c r="A149">
        <v>1244</v>
      </c>
      <c r="B149">
        <v>158075</v>
      </c>
      <c r="C149" s="9">
        <v>2557.2518303227</v>
      </c>
      <c r="D149" t="s">
        <v>31</v>
      </c>
      <c r="F149" s="144" t="s">
        <v>81</v>
      </c>
      <c r="G149" s="144" t="s">
        <v>45</v>
      </c>
      <c r="H149">
        <v>0.2</v>
      </c>
      <c r="J149">
        <f t="shared" si="8"/>
        <v>511.45036606454</v>
      </c>
      <c r="K149">
        <f t="shared" si="9"/>
        <v>0</v>
      </c>
      <c r="L149">
        <v>0.2</v>
      </c>
      <c r="N149" s="9">
        <f t="shared" si="10"/>
        <v>511.45036606454</v>
      </c>
      <c r="O149" s="9">
        <f t="shared" si="11"/>
        <v>0</v>
      </c>
    </row>
    <row r="150" spans="1:15" ht="12.75">
      <c r="A150">
        <v>1201</v>
      </c>
      <c r="B150">
        <v>161003</v>
      </c>
      <c r="C150" s="9">
        <v>20874.167964327997</v>
      </c>
      <c r="D150" t="s">
        <v>31</v>
      </c>
      <c r="F150" s="144" t="s">
        <v>93</v>
      </c>
      <c r="G150" s="144" t="s">
        <v>63</v>
      </c>
      <c r="H150">
        <v>1</v>
      </c>
      <c r="J150">
        <f t="shared" si="8"/>
        <v>20874.167964327997</v>
      </c>
      <c r="K150">
        <f t="shared" si="9"/>
        <v>0</v>
      </c>
      <c r="L150">
        <v>0.8</v>
      </c>
      <c r="M150">
        <v>0.1</v>
      </c>
      <c r="N150" s="9">
        <f t="shared" si="10"/>
        <v>16699.3343714624</v>
      </c>
      <c r="O150" s="9">
        <f t="shared" si="11"/>
        <v>2087.4167964328</v>
      </c>
    </row>
    <row r="151" spans="1:15" ht="12.75">
      <c r="A151">
        <v>1205</v>
      </c>
      <c r="B151">
        <v>161628</v>
      </c>
      <c r="C151" s="9">
        <v>15781.829809226</v>
      </c>
      <c r="D151" t="s">
        <v>31</v>
      </c>
      <c r="F151" s="144" t="s">
        <v>95</v>
      </c>
      <c r="G151" s="144" t="s">
        <v>96</v>
      </c>
      <c r="H151">
        <v>1</v>
      </c>
      <c r="J151">
        <f t="shared" si="8"/>
        <v>15781.829809226</v>
      </c>
      <c r="K151">
        <f t="shared" si="9"/>
        <v>0</v>
      </c>
      <c r="L151">
        <v>0.6</v>
      </c>
      <c r="M151">
        <v>0.15</v>
      </c>
      <c r="N151" s="9">
        <f t="shared" si="10"/>
        <v>9469.097885535599</v>
      </c>
      <c r="O151" s="9">
        <f t="shared" si="11"/>
        <v>2367.2744713838997</v>
      </c>
    </row>
    <row r="152" spans="1:15" ht="12.75">
      <c r="A152">
        <v>1205</v>
      </c>
      <c r="B152">
        <v>161824</v>
      </c>
      <c r="C152" s="9">
        <v>6694.0017612071</v>
      </c>
      <c r="D152" t="s">
        <v>31</v>
      </c>
      <c r="F152" s="144" t="s">
        <v>95</v>
      </c>
      <c r="G152" s="144" t="s">
        <v>45</v>
      </c>
      <c r="J152">
        <f t="shared" si="8"/>
        <v>0</v>
      </c>
      <c r="K152">
        <f t="shared" si="9"/>
        <v>0</v>
      </c>
      <c r="N152" s="9">
        <f t="shared" si="10"/>
        <v>0</v>
      </c>
      <c r="O152" s="9">
        <f t="shared" si="11"/>
        <v>0</v>
      </c>
    </row>
    <row r="153" spans="1:15" ht="12.75">
      <c r="A153">
        <v>1023</v>
      </c>
      <c r="B153">
        <v>165893</v>
      </c>
      <c r="C153" s="9">
        <v>3146.7177633904</v>
      </c>
      <c r="D153" t="s">
        <v>31</v>
      </c>
      <c r="F153" s="144" t="s">
        <v>77</v>
      </c>
      <c r="G153" s="144" t="s">
        <v>76</v>
      </c>
      <c r="H153">
        <v>1</v>
      </c>
      <c r="J153">
        <f t="shared" si="8"/>
        <v>3146.7177633904</v>
      </c>
      <c r="K153">
        <f t="shared" si="9"/>
        <v>0</v>
      </c>
      <c r="L153">
        <v>0.5</v>
      </c>
      <c r="M153">
        <v>0.25</v>
      </c>
      <c r="N153" s="9">
        <f t="shared" si="10"/>
        <v>1573.3588816952</v>
      </c>
      <c r="O153" s="9">
        <f t="shared" si="11"/>
        <v>786.6794408476</v>
      </c>
    </row>
    <row r="154" spans="1:15" ht="12.75">
      <c r="A154">
        <v>1030</v>
      </c>
      <c r="B154">
        <v>165714</v>
      </c>
      <c r="C154" s="9">
        <v>1497.3966891429998</v>
      </c>
      <c r="D154" t="s">
        <v>31</v>
      </c>
      <c r="F154" s="144" t="s">
        <v>77</v>
      </c>
      <c r="G154" s="144" t="s">
        <v>77</v>
      </c>
      <c r="H154">
        <v>1</v>
      </c>
      <c r="J154">
        <f t="shared" si="8"/>
        <v>1497.3966891429998</v>
      </c>
      <c r="K154">
        <f t="shared" si="9"/>
        <v>0</v>
      </c>
      <c r="L154">
        <v>1</v>
      </c>
      <c r="N154" s="9">
        <f t="shared" si="10"/>
        <v>1497.3966891429998</v>
      </c>
      <c r="O154" s="9">
        <f t="shared" si="11"/>
        <v>0</v>
      </c>
    </row>
    <row r="155" spans="1:15" ht="12.75">
      <c r="A155">
        <v>1193</v>
      </c>
      <c r="B155">
        <v>161463</v>
      </c>
      <c r="C155" s="9">
        <v>12380.539069772</v>
      </c>
      <c r="D155" t="s">
        <v>31</v>
      </c>
      <c r="F155" s="144" t="s">
        <v>77</v>
      </c>
      <c r="G155" s="144" t="s">
        <v>77</v>
      </c>
      <c r="H155">
        <v>1</v>
      </c>
      <c r="J155">
        <f t="shared" si="8"/>
        <v>12380.539069772</v>
      </c>
      <c r="K155">
        <f t="shared" si="9"/>
        <v>0</v>
      </c>
      <c r="L155">
        <v>1</v>
      </c>
      <c r="N155" s="9">
        <f t="shared" si="10"/>
        <v>12380.539069772</v>
      </c>
      <c r="O155" s="9">
        <f t="shared" si="11"/>
        <v>0</v>
      </c>
    </row>
    <row r="156" spans="1:15" ht="12.75">
      <c r="A156">
        <v>1201</v>
      </c>
      <c r="B156">
        <v>161477</v>
      </c>
      <c r="C156" s="9">
        <v>2157.8397208303</v>
      </c>
      <c r="D156" t="s">
        <v>31</v>
      </c>
      <c r="F156" s="144" t="s">
        <v>77</v>
      </c>
      <c r="G156" s="144" t="s">
        <v>77</v>
      </c>
      <c r="H156">
        <v>1</v>
      </c>
      <c r="J156">
        <f t="shared" si="8"/>
        <v>2157.8397208303</v>
      </c>
      <c r="K156">
        <f t="shared" si="9"/>
        <v>0</v>
      </c>
      <c r="L156">
        <v>1</v>
      </c>
      <c r="N156" s="9">
        <f t="shared" si="10"/>
        <v>2157.8397208303</v>
      </c>
      <c r="O156" s="9">
        <f t="shared" si="11"/>
        <v>0</v>
      </c>
    </row>
    <row r="157" spans="1:15" ht="12.75">
      <c r="A157">
        <v>1204</v>
      </c>
      <c r="B157">
        <v>161681</v>
      </c>
      <c r="C157" s="9">
        <v>4039.0344518833</v>
      </c>
      <c r="D157" t="s">
        <v>31</v>
      </c>
      <c r="F157" s="144" t="s">
        <v>77</v>
      </c>
      <c r="G157" s="144" t="s">
        <v>77</v>
      </c>
      <c r="H157">
        <v>1</v>
      </c>
      <c r="J157">
        <f t="shared" si="8"/>
        <v>4039.0344518833</v>
      </c>
      <c r="K157">
        <f t="shared" si="9"/>
        <v>0</v>
      </c>
      <c r="L157">
        <v>1</v>
      </c>
      <c r="N157" s="9">
        <f t="shared" si="10"/>
        <v>4039.0344518833</v>
      </c>
      <c r="O157" s="9">
        <f t="shared" si="11"/>
        <v>0</v>
      </c>
    </row>
    <row r="158" spans="1:15" ht="12.75">
      <c r="A158">
        <v>1205</v>
      </c>
      <c r="B158">
        <v>161597</v>
      </c>
      <c r="C158" s="9">
        <v>6864.2292894720995</v>
      </c>
      <c r="D158" t="s">
        <v>31</v>
      </c>
      <c r="F158" s="144" t="s">
        <v>77</v>
      </c>
      <c r="G158" s="144" t="s">
        <v>77</v>
      </c>
      <c r="H158">
        <v>1</v>
      </c>
      <c r="J158">
        <f t="shared" si="8"/>
        <v>6864.2292894720995</v>
      </c>
      <c r="K158">
        <f t="shared" si="9"/>
        <v>0</v>
      </c>
      <c r="L158">
        <v>1</v>
      </c>
      <c r="N158" s="9">
        <f t="shared" si="10"/>
        <v>6864.2292894720995</v>
      </c>
      <c r="O158" s="9">
        <f t="shared" si="11"/>
        <v>0</v>
      </c>
    </row>
    <row r="159" spans="1:15" ht="12.75">
      <c r="A159">
        <v>1249</v>
      </c>
      <c r="B159">
        <v>158836</v>
      </c>
      <c r="C159" s="9">
        <v>3751.0544669366996</v>
      </c>
      <c r="D159" t="s">
        <v>31</v>
      </c>
      <c r="F159" s="144" t="s">
        <v>77</v>
      </c>
      <c r="G159" s="144" t="s">
        <v>77</v>
      </c>
      <c r="H159">
        <v>1</v>
      </c>
      <c r="J159">
        <f t="shared" si="8"/>
        <v>3751.0544669366996</v>
      </c>
      <c r="K159">
        <f t="shared" si="9"/>
        <v>0</v>
      </c>
      <c r="L159">
        <v>1</v>
      </c>
      <c r="N159" s="9">
        <f t="shared" si="10"/>
        <v>3751.0544669366996</v>
      </c>
      <c r="O159" s="9">
        <f t="shared" si="11"/>
        <v>0</v>
      </c>
    </row>
    <row r="160" spans="1:15" ht="12.75">
      <c r="A160">
        <v>2971</v>
      </c>
      <c r="B160">
        <v>165754</v>
      </c>
      <c r="C160" s="9">
        <v>1659.5059581696999</v>
      </c>
      <c r="D160" t="s">
        <v>31</v>
      </c>
      <c r="F160" s="144" t="s">
        <v>77</v>
      </c>
      <c r="G160" s="144" t="s">
        <v>77</v>
      </c>
      <c r="H160">
        <v>1</v>
      </c>
      <c r="J160">
        <f t="shared" si="8"/>
        <v>1659.5059581696999</v>
      </c>
      <c r="K160">
        <f t="shared" si="9"/>
        <v>0</v>
      </c>
      <c r="L160">
        <v>1</v>
      </c>
      <c r="N160" s="9">
        <f t="shared" si="10"/>
        <v>1659.5059581696999</v>
      </c>
      <c r="O160" s="9">
        <f t="shared" si="11"/>
        <v>0</v>
      </c>
    </row>
    <row r="161" spans="1:15" ht="12.75">
      <c r="A161">
        <v>1030</v>
      </c>
      <c r="B161">
        <v>165591</v>
      </c>
      <c r="C161" s="9">
        <v>2924.6571686771</v>
      </c>
      <c r="D161" t="s">
        <v>31</v>
      </c>
      <c r="F161" s="144" t="s">
        <v>86</v>
      </c>
      <c r="G161" s="144" t="s">
        <v>77</v>
      </c>
      <c r="H161">
        <v>1</v>
      </c>
      <c r="J161">
        <f t="shared" si="8"/>
        <v>2924.6571686771</v>
      </c>
      <c r="K161">
        <f t="shared" si="9"/>
        <v>0</v>
      </c>
      <c r="L161">
        <v>0.8</v>
      </c>
      <c r="N161" s="9">
        <f t="shared" si="10"/>
        <v>2339.72573494168</v>
      </c>
      <c r="O161" s="9">
        <f t="shared" si="11"/>
        <v>0</v>
      </c>
    </row>
    <row r="162" spans="1:15" ht="12.75">
      <c r="A162">
        <v>1244</v>
      </c>
      <c r="B162">
        <v>158988</v>
      </c>
      <c r="C162" s="9">
        <v>3687.9273649081997</v>
      </c>
      <c r="D162" t="s">
        <v>31</v>
      </c>
      <c r="F162" s="144" t="s">
        <v>86</v>
      </c>
      <c r="G162" s="144" t="s">
        <v>87</v>
      </c>
      <c r="H162">
        <v>1</v>
      </c>
      <c r="J162">
        <f t="shared" si="8"/>
        <v>3687.9273649081997</v>
      </c>
      <c r="K162">
        <f t="shared" si="9"/>
        <v>0</v>
      </c>
      <c r="L162">
        <v>0.5</v>
      </c>
      <c r="M162">
        <v>0.05</v>
      </c>
      <c r="N162" s="9">
        <f t="shared" si="10"/>
        <v>1843.9636824540999</v>
      </c>
      <c r="O162" s="9">
        <f t="shared" si="11"/>
        <v>184.39636824541</v>
      </c>
    </row>
    <row r="163" spans="1:15" ht="12.75">
      <c r="A163">
        <v>1247</v>
      </c>
      <c r="B163">
        <v>157864</v>
      </c>
      <c r="C163" s="9">
        <v>2993.9699335992</v>
      </c>
      <c r="D163" t="s">
        <v>31</v>
      </c>
      <c r="F163" s="144" t="s">
        <v>79</v>
      </c>
      <c r="G163" s="144" t="s">
        <v>77</v>
      </c>
      <c r="H163">
        <v>1</v>
      </c>
      <c r="J163">
        <f t="shared" si="8"/>
        <v>2993.9699335992</v>
      </c>
      <c r="K163">
        <f t="shared" si="9"/>
        <v>0</v>
      </c>
      <c r="L163">
        <v>1</v>
      </c>
      <c r="N163" s="9">
        <f t="shared" si="10"/>
        <v>2993.9699335992</v>
      </c>
      <c r="O163" s="9">
        <f t="shared" si="11"/>
        <v>0</v>
      </c>
    </row>
    <row r="164" spans="1:15" ht="12.75">
      <c r="A164">
        <v>1025</v>
      </c>
      <c r="B164">
        <v>165499</v>
      </c>
      <c r="C164" s="9">
        <v>30971.645743299</v>
      </c>
      <c r="D164" t="s">
        <v>31</v>
      </c>
      <c r="F164" s="144" t="s">
        <v>89</v>
      </c>
      <c r="G164" s="144" t="s">
        <v>89</v>
      </c>
      <c r="H164">
        <v>1</v>
      </c>
      <c r="J164">
        <f t="shared" si="8"/>
        <v>30971.645743299</v>
      </c>
      <c r="K164">
        <f t="shared" si="9"/>
        <v>0</v>
      </c>
      <c r="L164">
        <v>1</v>
      </c>
      <c r="N164" s="9">
        <f t="shared" si="10"/>
        <v>30971.645743299</v>
      </c>
      <c r="O164" s="9">
        <f t="shared" si="11"/>
        <v>0</v>
      </c>
    </row>
    <row r="165" spans="1:15" ht="12.75">
      <c r="A165">
        <v>1195</v>
      </c>
      <c r="B165">
        <v>161166</v>
      </c>
      <c r="C165" s="9">
        <v>7327.1053276843995</v>
      </c>
      <c r="D165" t="s">
        <v>31</v>
      </c>
      <c r="F165" s="144" t="s">
        <v>89</v>
      </c>
      <c r="G165" s="144" t="s">
        <v>89</v>
      </c>
      <c r="H165">
        <v>1</v>
      </c>
      <c r="J165">
        <f t="shared" si="8"/>
        <v>7327.1053276843995</v>
      </c>
      <c r="K165">
        <f t="shared" si="9"/>
        <v>0</v>
      </c>
      <c r="L165">
        <v>1</v>
      </c>
      <c r="N165" s="9">
        <f t="shared" si="10"/>
        <v>7327.1053276843995</v>
      </c>
      <c r="O165" s="9">
        <f t="shared" si="11"/>
        <v>0</v>
      </c>
    </row>
    <row r="166" spans="1:15" ht="12.75">
      <c r="A166">
        <v>1211</v>
      </c>
      <c r="B166">
        <v>162627</v>
      </c>
      <c r="C166" s="9">
        <v>21773.093750014</v>
      </c>
      <c r="D166" t="s">
        <v>31</v>
      </c>
      <c r="F166" s="144" t="s">
        <v>89</v>
      </c>
      <c r="G166" s="144" t="s">
        <v>71</v>
      </c>
      <c r="H166">
        <v>1</v>
      </c>
      <c r="J166">
        <f t="shared" si="8"/>
        <v>21773.093750014</v>
      </c>
      <c r="K166">
        <f t="shared" si="9"/>
        <v>0</v>
      </c>
      <c r="L166">
        <v>0.5</v>
      </c>
      <c r="M166">
        <v>0.25</v>
      </c>
      <c r="N166" s="9">
        <f t="shared" si="10"/>
        <v>10886.546875007</v>
      </c>
      <c r="O166" s="9">
        <f t="shared" si="11"/>
        <v>5443.2734375035</v>
      </c>
    </row>
    <row r="167" spans="1:15" ht="12.75">
      <c r="A167">
        <v>1211</v>
      </c>
      <c r="B167">
        <v>162990</v>
      </c>
      <c r="C167" s="9">
        <v>2673.9222307800997</v>
      </c>
      <c r="D167" t="s">
        <v>31</v>
      </c>
      <c r="F167" s="144" t="s">
        <v>89</v>
      </c>
      <c r="G167" s="144" t="s">
        <v>89</v>
      </c>
      <c r="H167">
        <v>1</v>
      </c>
      <c r="J167">
        <f t="shared" si="8"/>
        <v>2673.9222307800997</v>
      </c>
      <c r="K167">
        <f t="shared" si="9"/>
        <v>0</v>
      </c>
      <c r="L167">
        <v>1</v>
      </c>
      <c r="N167" s="9">
        <f t="shared" si="10"/>
        <v>2673.9222307800997</v>
      </c>
      <c r="O167" s="9">
        <f t="shared" si="11"/>
        <v>0</v>
      </c>
    </row>
    <row r="168" spans="1:15" ht="12.75">
      <c r="A168">
        <v>1211</v>
      </c>
      <c r="B168">
        <v>163156</v>
      </c>
      <c r="C168" s="9">
        <v>1086.6700731218</v>
      </c>
      <c r="D168" t="s">
        <v>31</v>
      </c>
      <c r="F168" s="144" t="s">
        <v>89</v>
      </c>
      <c r="G168" s="144" t="s">
        <v>71</v>
      </c>
      <c r="H168">
        <v>1</v>
      </c>
      <c r="J168">
        <f t="shared" si="8"/>
        <v>1086.6700731218</v>
      </c>
      <c r="K168">
        <f t="shared" si="9"/>
        <v>0</v>
      </c>
      <c r="L168">
        <v>0.5</v>
      </c>
      <c r="M168">
        <v>0.25</v>
      </c>
      <c r="N168" s="9">
        <f t="shared" si="10"/>
        <v>543.3350365609</v>
      </c>
      <c r="O168" s="9">
        <f t="shared" si="11"/>
        <v>271.66751828045</v>
      </c>
    </row>
    <row r="169" spans="1:15" ht="12.75">
      <c r="A169">
        <v>1225</v>
      </c>
      <c r="B169">
        <v>162885</v>
      </c>
      <c r="C169" s="9">
        <v>40663.433739103</v>
      </c>
      <c r="D169" t="s">
        <v>31</v>
      </c>
      <c r="F169" s="144" t="s">
        <v>99</v>
      </c>
      <c r="G169" s="144" t="s">
        <v>100</v>
      </c>
      <c r="H169">
        <v>1</v>
      </c>
      <c r="J169">
        <f t="shared" si="8"/>
        <v>40663.433739103</v>
      </c>
      <c r="K169">
        <f t="shared" si="9"/>
        <v>0</v>
      </c>
      <c r="L169">
        <v>0.5</v>
      </c>
      <c r="N169" s="9">
        <f t="shared" si="10"/>
        <v>20331.7168695515</v>
      </c>
      <c r="O169" s="9">
        <f t="shared" si="11"/>
        <v>0</v>
      </c>
    </row>
    <row r="170" spans="1:15" ht="12.75">
      <c r="A170">
        <v>1225</v>
      </c>
      <c r="B170">
        <v>163406</v>
      </c>
      <c r="C170" s="9">
        <v>16003.361465304999</v>
      </c>
      <c r="D170" t="s">
        <v>31</v>
      </c>
      <c r="F170" s="144" t="s">
        <v>101</v>
      </c>
      <c r="G170" s="144" t="s">
        <v>89</v>
      </c>
      <c r="H170">
        <v>1</v>
      </c>
      <c r="J170">
        <f t="shared" si="8"/>
        <v>16003.361465304999</v>
      </c>
      <c r="K170">
        <f t="shared" si="9"/>
        <v>0</v>
      </c>
      <c r="L170">
        <v>1</v>
      </c>
      <c r="N170" s="9">
        <f t="shared" si="10"/>
        <v>16003.361465304999</v>
      </c>
      <c r="O170" s="9">
        <f t="shared" si="11"/>
        <v>0</v>
      </c>
    </row>
    <row r="171" spans="1:15" ht="12.75">
      <c r="A171">
        <v>1041</v>
      </c>
      <c r="B171">
        <v>165477</v>
      </c>
      <c r="C171" s="9">
        <v>51338.30351764699</v>
      </c>
      <c r="D171" t="s">
        <v>31</v>
      </c>
      <c r="F171" s="144" t="s">
        <v>71</v>
      </c>
      <c r="G171" s="144" t="s">
        <v>89</v>
      </c>
      <c r="H171">
        <v>1</v>
      </c>
      <c r="J171">
        <f t="shared" si="8"/>
        <v>51338.30351764699</v>
      </c>
      <c r="K171">
        <f t="shared" si="9"/>
        <v>0</v>
      </c>
      <c r="L171">
        <v>0.5</v>
      </c>
      <c r="M171">
        <v>0.25</v>
      </c>
      <c r="N171" s="9">
        <f t="shared" si="10"/>
        <v>25669.151758823496</v>
      </c>
      <c r="O171" s="9">
        <f t="shared" si="11"/>
        <v>12834.575879411748</v>
      </c>
    </row>
    <row r="172" spans="1:15" ht="12.75">
      <c r="A172">
        <v>1198</v>
      </c>
      <c r="B172">
        <v>160779</v>
      </c>
      <c r="C172" s="9">
        <v>6228.894174702</v>
      </c>
      <c r="D172" t="s">
        <v>31</v>
      </c>
      <c r="F172" s="144" t="s">
        <v>92</v>
      </c>
      <c r="G172" s="144" t="s">
        <v>82</v>
      </c>
      <c r="H172">
        <v>1</v>
      </c>
      <c r="J172">
        <f t="shared" si="8"/>
        <v>6228.894174702</v>
      </c>
      <c r="K172">
        <f t="shared" si="9"/>
        <v>0</v>
      </c>
      <c r="L172">
        <v>1</v>
      </c>
      <c r="N172" s="9">
        <f t="shared" si="10"/>
        <v>6228.894174702</v>
      </c>
      <c r="O172" s="9">
        <f t="shared" si="11"/>
        <v>0</v>
      </c>
    </row>
    <row r="173" spans="1:15" ht="12.75">
      <c r="A173">
        <v>122</v>
      </c>
      <c r="B173">
        <v>150240</v>
      </c>
      <c r="C173" s="9">
        <v>3690.3405156694</v>
      </c>
      <c r="D173" t="s">
        <v>31</v>
      </c>
      <c r="F173" s="144" t="s">
        <v>55</v>
      </c>
      <c r="G173" s="144" t="s">
        <v>38</v>
      </c>
      <c r="H173">
        <v>1</v>
      </c>
      <c r="J173">
        <f t="shared" si="8"/>
        <v>3690.3405156694</v>
      </c>
      <c r="K173">
        <f t="shared" si="9"/>
        <v>0</v>
      </c>
      <c r="L173">
        <v>1</v>
      </c>
      <c r="N173" s="9">
        <f t="shared" si="10"/>
        <v>3690.3405156694</v>
      </c>
      <c r="O173" s="9">
        <f t="shared" si="11"/>
        <v>0</v>
      </c>
    </row>
    <row r="174" spans="1:15" ht="12.75">
      <c r="A174">
        <v>122</v>
      </c>
      <c r="B174">
        <v>150307</v>
      </c>
      <c r="C174" s="9">
        <v>8543.4923350662</v>
      </c>
      <c r="D174" t="s">
        <v>31</v>
      </c>
      <c r="F174" s="144" t="s">
        <v>56</v>
      </c>
      <c r="G174" s="144" t="s">
        <v>38</v>
      </c>
      <c r="H174">
        <v>1</v>
      </c>
      <c r="J174">
        <f t="shared" si="8"/>
        <v>8543.4923350662</v>
      </c>
      <c r="K174">
        <f t="shared" si="9"/>
        <v>0</v>
      </c>
      <c r="L174">
        <v>1</v>
      </c>
      <c r="N174" s="9">
        <f t="shared" si="10"/>
        <v>8543.4923350662</v>
      </c>
      <c r="O174" s="9">
        <f t="shared" si="11"/>
        <v>0</v>
      </c>
    </row>
    <row r="175" spans="1:15" ht="12.75">
      <c r="A175">
        <v>122</v>
      </c>
      <c r="B175">
        <v>150131</v>
      </c>
      <c r="C175" s="9">
        <v>3030.3670414388</v>
      </c>
      <c r="D175" t="s">
        <v>31</v>
      </c>
      <c r="F175" s="144" t="s">
        <v>51</v>
      </c>
      <c r="G175" s="144" t="s">
        <v>38</v>
      </c>
      <c r="H175">
        <v>1</v>
      </c>
      <c r="J175">
        <f t="shared" si="8"/>
        <v>3030.3670414388</v>
      </c>
      <c r="K175">
        <f t="shared" si="9"/>
        <v>0</v>
      </c>
      <c r="L175">
        <v>1</v>
      </c>
      <c r="N175" s="9">
        <f t="shared" si="10"/>
        <v>3030.3670414388</v>
      </c>
      <c r="O175" s="9">
        <f t="shared" si="11"/>
        <v>0</v>
      </c>
    </row>
    <row r="176" spans="1:15" ht="12.75">
      <c r="A176">
        <v>122</v>
      </c>
      <c r="B176">
        <v>150143</v>
      </c>
      <c r="C176" s="9">
        <v>3215.9758185892997</v>
      </c>
      <c r="D176" t="s">
        <v>31</v>
      </c>
      <c r="F176" s="144" t="s">
        <v>52</v>
      </c>
      <c r="G176" s="144" t="s">
        <v>38</v>
      </c>
      <c r="H176">
        <v>1</v>
      </c>
      <c r="J176">
        <f t="shared" si="8"/>
        <v>3215.9758185892997</v>
      </c>
      <c r="K176">
        <f t="shared" si="9"/>
        <v>0</v>
      </c>
      <c r="L176">
        <v>1</v>
      </c>
      <c r="N176" s="9">
        <f t="shared" si="10"/>
        <v>3215.9758185892997</v>
      </c>
      <c r="O176" s="9">
        <f t="shared" si="11"/>
        <v>0</v>
      </c>
    </row>
    <row r="177" spans="1:15" ht="12.75">
      <c r="A177">
        <v>122</v>
      </c>
      <c r="B177">
        <v>149882</v>
      </c>
      <c r="C177" s="9">
        <v>5022.5942975059</v>
      </c>
      <c r="D177" t="s">
        <v>31</v>
      </c>
      <c r="F177" s="144" t="s">
        <v>47</v>
      </c>
      <c r="G177" s="144" t="s">
        <v>48</v>
      </c>
      <c r="H177">
        <v>1</v>
      </c>
      <c r="J177">
        <f t="shared" si="8"/>
        <v>5022.5942975059</v>
      </c>
      <c r="K177">
        <f t="shared" si="9"/>
        <v>0</v>
      </c>
      <c r="L177">
        <v>1</v>
      </c>
      <c r="N177" s="9">
        <f t="shared" si="10"/>
        <v>5022.5942975059</v>
      </c>
      <c r="O177" s="9">
        <f t="shared" si="11"/>
        <v>0</v>
      </c>
    </row>
    <row r="178" spans="1:15" ht="12.75">
      <c r="A178">
        <v>122</v>
      </c>
      <c r="B178">
        <v>149766</v>
      </c>
      <c r="C178" s="9">
        <v>3650.5857248679</v>
      </c>
      <c r="D178" t="s">
        <v>31</v>
      </c>
      <c r="F178" s="144" t="s">
        <v>44</v>
      </c>
      <c r="G178" s="144" t="s">
        <v>38</v>
      </c>
      <c r="H178">
        <v>1</v>
      </c>
      <c r="J178">
        <f t="shared" si="8"/>
        <v>3650.5857248679</v>
      </c>
      <c r="K178">
        <f t="shared" si="9"/>
        <v>0</v>
      </c>
      <c r="L178">
        <v>1</v>
      </c>
      <c r="N178" s="9">
        <f t="shared" si="10"/>
        <v>3650.5857248679</v>
      </c>
      <c r="O178" s="9">
        <f t="shared" si="11"/>
        <v>0</v>
      </c>
    </row>
    <row r="179" spans="1:15" ht="12.75">
      <c r="A179">
        <v>122</v>
      </c>
      <c r="B179">
        <v>149231</v>
      </c>
      <c r="C179" s="9">
        <v>2091.4308231696</v>
      </c>
      <c r="D179" t="s">
        <v>31</v>
      </c>
      <c r="F179" s="144" t="s">
        <v>37</v>
      </c>
      <c r="G179" s="144" t="s">
        <v>38</v>
      </c>
      <c r="H179">
        <v>1</v>
      </c>
      <c r="J179">
        <f t="shared" si="8"/>
        <v>2091.4308231696</v>
      </c>
      <c r="K179">
        <f t="shared" si="9"/>
        <v>0</v>
      </c>
      <c r="L179">
        <v>1</v>
      </c>
      <c r="N179" s="9">
        <f t="shared" si="10"/>
        <v>2091.4308231696</v>
      </c>
      <c r="O179" s="9">
        <f t="shared" si="11"/>
        <v>0</v>
      </c>
    </row>
    <row r="180" spans="1:15" ht="12.75">
      <c r="A180">
        <v>122</v>
      </c>
      <c r="B180">
        <v>149794</v>
      </c>
      <c r="C180" s="9">
        <v>4177.0789434612</v>
      </c>
      <c r="D180" t="s">
        <v>31</v>
      </c>
      <c r="F180" s="144" t="s">
        <v>37</v>
      </c>
      <c r="G180" s="144" t="s">
        <v>38</v>
      </c>
      <c r="H180">
        <v>1</v>
      </c>
      <c r="J180">
        <f t="shared" si="8"/>
        <v>4177.0789434612</v>
      </c>
      <c r="K180">
        <f t="shared" si="9"/>
        <v>0</v>
      </c>
      <c r="L180">
        <v>1</v>
      </c>
      <c r="N180" s="9">
        <f t="shared" si="10"/>
        <v>4177.0789434612</v>
      </c>
      <c r="O180" s="9">
        <f t="shared" si="11"/>
        <v>0</v>
      </c>
    </row>
    <row r="181" spans="1:15" ht="12.75">
      <c r="A181">
        <v>122</v>
      </c>
      <c r="B181">
        <v>149946</v>
      </c>
      <c r="C181" s="9">
        <v>8581.2252959777</v>
      </c>
      <c r="D181" t="s">
        <v>31</v>
      </c>
      <c r="F181" s="144" t="s">
        <v>37</v>
      </c>
      <c r="G181" s="144" t="s">
        <v>38</v>
      </c>
      <c r="H181">
        <v>1</v>
      </c>
      <c r="J181">
        <f t="shared" si="8"/>
        <v>8581.2252959777</v>
      </c>
      <c r="K181">
        <f t="shared" si="9"/>
        <v>0</v>
      </c>
      <c r="L181">
        <v>1</v>
      </c>
      <c r="N181" s="9">
        <f t="shared" si="10"/>
        <v>8581.2252959777</v>
      </c>
      <c r="O181" s="9">
        <f t="shared" si="11"/>
        <v>0</v>
      </c>
    </row>
    <row r="182" spans="1:15" ht="12.75">
      <c r="A182">
        <v>122</v>
      </c>
      <c r="B182">
        <v>150258</v>
      </c>
      <c r="C182" s="9">
        <v>2141.3887011184997</v>
      </c>
      <c r="D182" t="s">
        <v>31</v>
      </c>
      <c r="F182" s="144" t="s">
        <v>37</v>
      </c>
      <c r="G182" s="144" t="s">
        <v>38</v>
      </c>
      <c r="H182">
        <v>1</v>
      </c>
      <c r="J182">
        <f t="shared" si="8"/>
        <v>2141.3887011184997</v>
      </c>
      <c r="K182">
        <f t="shared" si="9"/>
        <v>0</v>
      </c>
      <c r="L182">
        <v>1</v>
      </c>
      <c r="N182" s="9">
        <f t="shared" si="10"/>
        <v>2141.3887011184997</v>
      </c>
      <c r="O182" s="9">
        <f t="shared" si="11"/>
        <v>0</v>
      </c>
    </row>
    <row r="183" spans="1:15" ht="12.75">
      <c r="A183">
        <v>122</v>
      </c>
      <c r="B183">
        <v>149667</v>
      </c>
      <c r="C183" s="9">
        <v>9212.712113238898</v>
      </c>
      <c r="D183" t="s">
        <v>31</v>
      </c>
      <c r="F183" s="144" t="s">
        <v>41</v>
      </c>
      <c r="G183" s="144" t="s">
        <v>38</v>
      </c>
      <c r="H183">
        <v>1</v>
      </c>
      <c r="J183">
        <f t="shared" si="8"/>
        <v>9212.712113238898</v>
      </c>
      <c r="K183">
        <f t="shared" si="9"/>
        <v>0</v>
      </c>
      <c r="L183">
        <v>1</v>
      </c>
      <c r="N183" s="9">
        <f t="shared" si="10"/>
        <v>9212.712113238898</v>
      </c>
      <c r="O183" s="9">
        <f t="shared" si="11"/>
        <v>0</v>
      </c>
    </row>
    <row r="184" spans="1:15" ht="12.75">
      <c r="A184">
        <v>122</v>
      </c>
      <c r="B184">
        <v>149931</v>
      </c>
      <c r="C184" s="9">
        <v>2017.0149110964999</v>
      </c>
      <c r="D184" t="s">
        <v>31</v>
      </c>
      <c r="F184" s="144" t="s">
        <v>41</v>
      </c>
      <c r="G184" s="144" t="s">
        <v>38</v>
      </c>
      <c r="H184">
        <v>1</v>
      </c>
      <c r="J184">
        <f t="shared" si="8"/>
        <v>2017.0149110964999</v>
      </c>
      <c r="K184">
        <f t="shared" si="9"/>
        <v>0</v>
      </c>
      <c r="L184">
        <v>1</v>
      </c>
      <c r="N184" s="9">
        <f t="shared" si="10"/>
        <v>2017.0149110964999</v>
      </c>
      <c r="O184" s="9">
        <f t="shared" si="11"/>
        <v>0</v>
      </c>
    </row>
    <row r="185" spans="1:15" ht="12.75">
      <c r="A185">
        <v>122</v>
      </c>
      <c r="B185">
        <v>149723</v>
      </c>
      <c r="C185" s="9">
        <v>5636.076698504399</v>
      </c>
      <c r="D185" t="s">
        <v>31</v>
      </c>
      <c r="F185" s="144" t="s">
        <v>42</v>
      </c>
      <c r="G185" s="144" t="s">
        <v>38</v>
      </c>
      <c r="H185">
        <v>1</v>
      </c>
      <c r="J185">
        <f t="shared" si="8"/>
        <v>5636.076698504399</v>
      </c>
      <c r="K185">
        <f t="shared" si="9"/>
        <v>0</v>
      </c>
      <c r="L185">
        <v>1</v>
      </c>
      <c r="N185" s="9">
        <f t="shared" si="10"/>
        <v>5636.076698504399</v>
      </c>
      <c r="O185" s="9">
        <f t="shared" si="11"/>
        <v>0</v>
      </c>
    </row>
    <row r="186" spans="1:15" ht="12.75">
      <c r="A186">
        <v>122</v>
      </c>
      <c r="B186">
        <v>149278</v>
      </c>
      <c r="C186" s="9">
        <v>17821.025795083</v>
      </c>
      <c r="D186" t="s">
        <v>31</v>
      </c>
      <c r="F186" s="144" t="s">
        <v>39</v>
      </c>
      <c r="G186" s="144" t="s">
        <v>38</v>
      </c>
      <c r="H186">
        <v>1</v>
      </c>
      <c r="J186">
        <f t="shared" si="8"/>
        <v>17821.025795083</v>
      </c>
      <c r="K186">
        <f t="shared" si="9"/>
        <v>0</v>
      </c>
      <c r="L186">
        <v>1</v>
      </c>
      <c r="N186" s="9">
        <f t="shared" si="10"/>
        <v>17821.025795083</v>
      </c>
      <c r="O186" s="9">
        <f t="shared" si="11"/>
        <v>0</v>
      </c>
    </row>
    <row r="187" spans="1:15" ht="12.75">
      <c r="A187">
        <v>122</v>
      </c>
      <c r="B187">
        <v>149354</v>
      </c>
      <c r="C187" s="9">
        <v>2950.2101999222996</v>
      </c>
      <c r="D187" t="s">
        <v>31</v>
      </c>
      <c r="F187" s="144" t="s">
        <v>39</v>
      </c>
      <c r="G187" s="144" t="s">
        <v>38</v>
      </c>
      <c r="H187">
        <v>1</v>
      </c>
      <c r="J187">
        <f t="shared" si="8"/>
        <v>2950.2101999222996</v>
      </c>
      <c r="K187">
        <f t="shared" si="9"/>
        <v>0</v>
      </c>
      <c r="L187">
        <v>1</v>
      </c>
      <c r="N187" s="9">
        <f t="shared" si="10"/>
        <v>2950.2101999222996</v>
      </c>
      <c r="O187" s="9">
        <f t="shared" si="11"/>
        <v>0</v>
      </c>
    </row>
    <row r="188" spans="1:15" ht="12.75">
      <c r="A188">
        <v>122</v>
      </c>
      <c r="B188">
        <v>149371</v>
      </c>
      <c r="C188" s="9">
        <v>65866.052004214</v>
      </c>
      <c r="D188" t="s">
        <v>31</v>
      </c>
      <c r="F188" s="144" t="s">
        <v>39</v>
      </c>
      <c r="G188" s="144" t="s">
        <v>38</v>
      </c>
      <c r="H188">
        <v>1</v>
      </c>
      <c r="J188">
        <f t="shared" si="8"/>
        <v>65866.052004214</v>
      </c>
      <c r="K188">
        <f t="shared" si="9"/>
        <v>0</v>
      </c>
      <c r="L188">
        <v>1</v>
      </c>
      <c r="N188" s="9">
        <f t="shared" si="10"/>
        <v>65866.052004214</v>
      </c>
      <c r="O188" s="9">
        <f t="shared" si="11"/>
        <v>0</v>
      </c>
    </row>
    <row r="189" spans="1:15" ht="12.75">
      <c r="A189">
        <v>122</v>
      </c>
      <c r="B189">
        <v>149411</v>
      </c>
      <c r="C189" s="9">
        <v>8498.3020718377</v>
      </c>
      <c r="D189" t="s">
        <v>31</v>
      </c>
      <c r="F189" s="144" t="s">
        <v>39</v>
      </c>
      <c r="G189" s="144" t="s">
        <v>38</v>
      </c>
      <c r="H189">
        <v>1</v>
      </c>
      <c r="J189">
        <f t="shared" si="8"/>
        <v>8498.3020718377</v>
      </c>
      <c r="K189">
        <f t="shared" si="9"/>
        <v>0</v>
      </c>
      <c r="L189">
        <v>1</v>
      </c>
      <c r="N189" s="9">
        <f t="shared" si="10"/>
        <v>8498.3020718377</v>
      </c>
      <c r="O189" s="9">
        <f t="shared" si="11"/>
        <v>0</v>
      </c>
    </row>
    <row r="190" spans="1:15" ht="12.75">
      <c r="A190">
        <v>122</v>
      </c>
      <c r="B190">
        <v>149607</v>
      </c>
      <c r="C190" s="9">
        <v>1177.4701750614</v>
      </c>
      <c r="D190" t="s">
        <v>31</v>
      </c>
      <c r="F190" s="144" t="s">
        <v>39</v>
      </c>
      <c r="G190" s="144" t="s">
        <v>38</v>
      </c>
      <c r="H190">
        <v>1</v>
      </c>
      <c r="J190">
        <f t="shared" si="8"/>
        <v>1177.4701750614</v>
      </c>
      <c r="K190">
        <f t="shared" si="9"/>
        <v>0</v>
      </c>
      <c r="L190">
        <v>1</v>
      </c>
      <c r="N190" s="9">
        <f t="shared" si="10"/>
        <v>1177.4701750614</v>
      </c>
      <c r="O190" s="9">
        <f t="shared" si="11"/>
        <v>0</v>
      </c>
    </row>
    <row r="191" spans="1:15" ht="12.75">
      <c r="A191">
        <v>122</v>
      </c>
      <c r="B191">
        <v>149746</v>
      </c>
      <c r="C191" s="9">
        <v>16314.739494878999</v>
      </c>
      <c r="D191" t="s">
        <v>31</v>
      </c>
      <c r="F191" s="144" t="s">
        <v>43</v>
      </c>
      <c r="G191" s="144" t="s">
        <v>38</v>
      </c>
      <c r="H191">
        <v>1</v>
      </c>
      <c r="J191">
        <f t="shared" si="8"/>
        <v>16314.739494878999</v>
      </c>
      <c r="K191">
        <f t="shared" si="9"/>
        <v>0</v>
      </c>
      <c r="L191">
        <v>1</v>
      </c>
      <c r="N191" s="9">
        <f t="shared" si="10"/>
        <v>16314.739494878999</v>
      </c>
      <c r="O191" s="9">
        <f t="shared" si="11"/>
        <v>0</v>
      </c>
    </row>
    <row r="192" spans="1:15" ht="12.75">
      <c r="A192">
        <v>122</v>
      </c>
      <c r="B192">
        <v>149961</v>
      </c>
      <c r="C192" s="9">
        <v>2003.4927992321998</v>
      </c>
      <c r="D192" t="s">
        <v>31</v>
      </c>
      <c r="F192" s="144" t="s">
        <v>50</v>
      </c>
      <c r="G192" s="144" t="s">
        <v>38</v>
      </c>
      <c r="H192">
        <v>1</v>
      </c>
      <c r="J192">
        <f t="shared" si="8"/>
        <v>2003.4927992321998</v>
      </c>
      <c r="K192">
        <f t="shared" si="9"/>
        <v>0</v>
      </c>
      <c r="L192">
        <v>1</v>
      </c>
      <c r="N192" s="9">
        <f t="shared" si="10"/>
        <v>2003.4927992321998</v>
      </c>
      <c r="O192" s="9">
        <f t="shared" si="11"/>
        <v>0</v>
      </c>
    </row>
    <row r="193" spans="1:15" ht="12.75">
      <c r="A193">
        <v>1469</v>
      </c>
      <c r="B193">
        <v>154110</v>
      </c>
      <c r="C193" s="9">
        <v>16247.722355532</v>
      </c>
      <c r="D193" t="s">
        <v>31</v>
      </c>
      <c r="F193" s="144" t="s">
        <v>67</v>
      </c>
      <c r="G193" s="144" t="s">
        <v>38</v>
      </c>
      <c r="H193">
        <v>1</v>
      </c>
      <c r="J193">
        <f t="shared" si="8"/>
        <v>16247.722355532</v>
      </c>
      <c r="K193">
        <f t="shared" si="9"/>
        <v>0</v>
      </c>
      <c r="L193">
        <v>1</v>
      </c>
      <c r="N193" s="9">
        <f t="shared" si="10"/>
        <v>16247.722355532</v>
      </c>
      <c r="O193" s="9">
        <f t="shared" si="11"/>
        <v>0</v>
      </c>
    </row>
    <row r="194" spans="1:15" ht="12.75">
      <c r="A194">
        <v>1256</v>
      </c>
      <c r="B194">
        <v>157181</v>
      </c>
      <c r="C194" s="9">
        <v>12770.384238237999</v>
      </c>
      <c r="D194" t="s">
        <v>31</v>
      </c>
      <c r="F194" s="144" t="s">
        <v>74</v>
      </c>
      <c r="G194" s="144" t="s">
        <v>38</v>
      </c>
      <c r="H194">
        <v>1</v>
      </c>
      <c r="J194">
        <f t="shared" si="8"/>
        <v>12770.384238237999</v>
      </c>
      <c r="K194">
        <f t="shared" si="9"/>
        <v>0</v>
      </c>
      <c r="L194">
        <v>1</v>
      </c>
      <c r="N194" s="9">
        <f t="shared" si="10"/>
        <v>12770.384238237999</v>
      </c>
      <c r="O194" s="9">
        <f t="shared" si="11"/>
        <v>0</v>
      </c>
    </row>
    <row r="195" spans="1:15" ht="12.75">
      <c r="A195">
        <v>1025</v>
      </c>
      <c r="B195">
        <v>165592</v>
      </c>
      <c r="C195" s="9">
        <v>2362.6015625</v>
      </c>
      <c r="D195" t="s">
        <v>31</v>
      </c>
      <c r="F195" s="144" t="s">
        <v>103</v>
      </c>
      <c r="G195" s="144" t="s">
        <v>83</v>
      </c>
      <c r="H195">
        <v>1</v>
      </c>
      <c r="J195">
        <f t="shared" si="8"/>
        <v>2362.6015625</v>
      </c>
      <c r="K195">
        <f t="shared" si="9"/>
        <v>0</v>
      </c>
      <c r="L195">
        <v>1</v>
      </c>
      <c r="N195" s="9">
        <f t="shared" si="10"/>
        <v>2362.6015625</v>
      </c>
      <c r="O195" s="9">
        <f t="shared" si="11"/>
        <v>0</v>
      </c>
    </row>
    <row r="196" spans="1:15" ht="12.75">
      <c r="A196">
        <v>1041</v>
      </c>
      <c r="B196">
        <v>165917</v>
      </c>
      <c r="C196" s="9">
        <v>2691.3748608985998</v>
      </c>
      <c r="D196" t="s">
        <v>31</v>
      </c>
      <c r="F196" s="144" t="s">
        <v>105</v>
      </c>
      <c r="G196" s="144" t="s">
        <v>83</v>
      </c>
      <c r="H196">
        <v>1</v>
      </c>
      <c r="J196">
        <f t="shared" si="8"/>
        <v>2691.3748608985998</v>
      </c>
      <c r="K196">
        <f t="shared" si="9"/>
        <v>0</v>
      </c>
      <c r="L196">
        <v>1</v>
      </c>
      <c r="N196" s="9">
        <f t="shared" si="10"/>
        <v>2691.3748608985998</v>
      </c>
      <c r="O196" s="9">
        <f t="shared" si="11"/>
        <v>0</v>
      </c>
    </row>
    <row r="197" spans="1:15" ht="12.75">
      <c r="A197">
        <v>1041</v>
      </c>
      <c r="B197">
        <v>166276</v>
      </c>
      <c r="C197" s="9">
        <v>3129.99609375</v>
      </c>
      <c r="D197" t="s">
        <v>31</v>
      </c>
      <c r="F197" s="144" t="s">
        <v>105</v>
      </c>
      <c r="G197" s="144" t="s">
        <v>83</v>
      </c>
      <c r="H197">
        <v>1</v>
      </c>
      <c r="J197">
        <f t="shared" si="8"/>
        <v>3129.99609375</v>
      </c>
      <c r="K197">
        <f t="shared" si="9"/>
        <v>0</v>
      </c>
      <c r="L197">
        <v>1</v>
      </c>
      <c r="N197" s="9">
        <f t="shared" si="10"/>
        <v>3129.99609375</v>
      </c>
      <c r="O197" s="9">
        <f t="shared" si="11"/>
        <v>0</v>
      </c>
    </row>
    <row r="198" spans="1:15" ht="12.75">
      <c r="A198">
        <v>1196</v>
      </c>
      <c r="B198">
        <v>160439</v>
      </c>
      <c r="C198" s="9">
        <v>25091.654377561998</v>
      </c>
      <c r="D198" t="s">
        <v>31</v>
      </c>
      <c r="F198" s="144" t="s">
        <v>90</v>
      </c>
      <c r="G198" s="144" t="s">
        <v>83</v>
      </c>
      <c r="H198">
        <v>1</v>
      </c>
      <c r="J198">
        <f t="shared" si="8"/>
        <v>25091.654377561998</v>
      </c>
      <c r="K198">
        <f t="shared" si="9"/>
        <v>0</v>
      </c>
      <c r="L198">
        <v>0.5</v>
      </c>
      <c r="M198">
        <v>0.25</v>
      </c>
      <c r="N198" s="9">
        <f t="shared" si="10"/>
        <v>12545.827188780999</v>
      </c>
      <c r="O198" s="9">
        <f t="shared" si="11"/>
        <v>6272.913594390499</v>
      </c>
    </row>
    <row r="199" spans="1:15" ht="12.75">
      <c r="A199">
        <v>1473</v>
      </c>
      <c r="B199">
        <v>152547</v>
      </c>
      <c r="C199" s="9">
        <v>12706.096184290998</v>
      </c>
      <c r="D199" t="s">
        <v>31</v>
      </c>
      <c r="F199" s="144" t="s">
        <v>65</v>
      </c>
      <c r="G199" s="144" t="s">
        <v>38</v>
      </c>
      <c r="H199">
        <v>1</v>
      </c>
      <c r="J199">
        <f t="shared" si="8"/>
        <v>12706.096184290998</v>
      </c>
      <c r="K199">
        <f t="shared" si="9"/>
        <v>0</v>
      </c>
      <c r="L199">
        <v>1</v>
      </c>
      <c r="N199" s="9">
        <f t="shared" si="10"/>
        <v>12706.096184290998</v>
      </c>
      <c r="O199" s="9">
        <f t="shared" si="11"/>
        <v>0</v>
      </c>
    </row>
    <row r="200" spans="1:15" ht="12.75">
      <c r="A200">
        <v>1220</v>
      </c>
      <c r="B200">
        <v>162757</v>
      </c>
      <c r="C200" s="9">
        <v>1592.8066889959998</v>
      </c>
      <c r="D200" t="s">
        <v>31</v>
      </c>
      <c r="F200" s="144" t="s">
        <v>98</v>
      </c>
      <c r="G200" s="144" t="s">
        <v>38</v>
      </c>
      <c r="H200">
        <v>1</v>
      </c>
      <c r="J200">
        <f aca="true" t="shared" si="12" ref="J200:J234">H200*C200</f>
        <v>1592.8066889959998</v>
      </c>
      <c r="K200">
        <f aca="true" t="shared" si="13" ref="K200:K234">I200*C200</f>
        <v>0</v>
      </c>
      <c r="L200">
        <v>1</v>
      </c>
      <c r="N200" s="9">
        <f aca="true" t="shared" si="14" ref="N200:N234">L200*C200</f>
        <v>1592.8066889959998</v>
      </c>
      <c r="O200" s="9">
        <f aca="true" t="shared" si="15" ref="O200:O234">M200*C200</f>
        <v>0</v>
      </c>
    </row>
    <row r="201" spans="1:15" ht="12.75">
      <c r="A201">
        <v>1235</v>
      </c>
      <c r="B201">
        <v>163307</v>
      </c>
      <c r="C201" s="9">
        <v>5185.0389890838</v>
      </c>
      <c r="D201" t="s">
        <v>31</v>
      </c>
      <c r="F201" s="144" t="s">
        <v>98</v>
      </c>
      <c r="G201" s="144" t="s">
        <v>38</v>
      </c>
      <c r="H201">
        <v>1</v>
      </c>
      <c r="J201">
        <f t="shared" si="12"/>
        <v>5185.0389890838</v>
      </c>
      <c r="K201">
        <f t="shared" si="13"/>
        <v>0</v>
      </c>
      <c r="L201">
        <v>1</v>
      </c>
      <c r="N201" s="9">
        <f t="shared" si="14"/>
        <v>5185.0389890838</v>
      </c>
      <c r="O201" s="9">
        <f t="shared" si="15"/>
        <v>0</v>
      </c>
    </row>
    <row r="202" spans="1:15" ht="12.75">
      <c r="A202">
        <v>126</v>
      </c>
      <c r="B202">
        <v>148338</v>
      </c>
      <c r="C202" s="9">
        <v>482088.65106794995</v>
      </c>
      <c r="D202" t="s">
        <v>31</v>
      </c>
      <c r="F202" s="144" t="s">
        <v>32</v>
      </c>
      <c r="G202" s="144" t="s">
        <v>32</v>
      </c>
      <c r="H202">
        <v>1</v>
      </c>
      <c r="J202">
        <f t="shared" si="12"/>
        <v>482088.65106794995</v>
      </c>
      <c r="K202">
        <f t="shared" si="13"/>
        <v>0</v>
      </c>
      <c r="L202">
        <v>1</v>
      </c>
      <c r="N202" s="9">
        <f t="shared" si="14"/>
        <v>482088.65106794995</v>
      </c>
      <c r="O202" s="9">
        <f t="shared" si="15"/>
        <v>0</v>
      </c>
    </row>
    <row r="203" spans="1:15" ht="12.75">
      <c r="A203">
        <v>1246</v>
      </c>
      <c r="B203">
        <v>153058</v>
      </c>
      <c r="C203" s="9">
        <v>113087.82770155999</v>
      </c>
      <c r="D203" t="s">
        <v>31</v>
      </c>
      <c r="F203" s="144" t="s">
        <v>61</v>
      </c>
      <c r="G203" s="144" t="s">
        <v>62</v>
      </c>
      <c r="H203">
        <v>1</v>
      </c>
      <c r="J203">
        <f t="shared" si="12"/>
        <v>113087.82770155999</v>
      </c>
      <c r="K203">
        <f t="shared" si="13"/>
        <v>0</v>
      </c>
      <c r="L203">
        <v>1</v>
      </c>
      <c r="N203" s="9">
        <f t="shared" si="14"/>
        <v>113087.82770155999</v>
      </c>
      <c r="O203" s="9">
        <f t="shared" si="15"/>
        <v>0</v>
      </c>
    </row>
    <row r="204" spans="1:15" ht="12.75">
      <c r="A204">
        <v>1483</v>
      </c>
      <c r="B204">
        <v>150915</v>
      </c>
      <c r="C204" s="9">
        <v>90611.51649845799</v>
      </c>
      <c r="D204" t="s">
        <v>31</v>
      </c>
      <c r="F204" s="144" t="s">
        <v>61</v>
      </c>
      <c r="G204" s="144" t="s">
        <v>62</v>
      </c>
      <c r="H204">
        <v>1</v>
      </c>
      <c r="J204">
        <f t="shared" si="12"/>
        <v>90611.51649845799</v>
      </c>
      <c r="K204">
        <f t="shared" si="13"/>
        <v>0</v>
      </c>
      <c r="L204">
        <v>1</v>
      </c>
      <c r="N204" s="9">
        <f t="shared" si="14"/>
        <v>90611.51649845799</v>
      </c>
      <c r="O204" s="9">
        <f t="shared" si="15"/>
        <v>0</v>
      </c>
    </row>
    <row r="205" spans="1:15" ht="12.75">
      <c r="A205">
        <v>105</v>
      </c>
      <c r="B205">
        <v>149911</v>
      </c>
      <c r="C205" s="9">
        <v>3149.6225190511996</v>
      </c>
      <c r="D205" t="s">
        <v>31</v>
      </c>
      <c r="F205" s="144" t="s">
        <v>35</v>
      </c>
      <c r="G205" s="144" t="s">
        <v>49</v>
      </c>
      <c r="H205">
        <v>1</v>
      </c>
      <c r="J205">
        <f t="shared" si="12"/>
        <v>3149.6225190511996</v>
      </c>
      <c r="K205">
        <f t="shared" si="13"/>
        <v>0</v>
      </c>
      <c r="L205">
        <v>1</v>
      </c>
      <c r="N205" s="9">
        <f t="shared" si="14"/>
        <v>3149.6225190511996</v>
      </c>
      <c r="O205" s="9">
        <f t="shared" si="15"/>
        <v>0</v>
      </c>
    </row>
    <row r="206" spans="1:15" ht="12.75">
      <c r="A206">
        <v>109</v>
      </c>
      <c r="B206">
        <v>148635</v>
      </c>
      <c r="C206" s="9">
        <v>3473.1307545527998</v>
      </c>
      <c r="D206" t="s">
        <v>31</v>
      </c>
      <c r="F206" s="144" t="s">
        <v>35</v>
      </c>
      <c r="G206" s="144" t="s">
        <v>34</v>
      </c>
      <c r="I206">
        <v>0.5</v>
      </c>
      <c r="J206">
        <f t="shared" si="12"/>
        <v>0</v>
      </c>
      <c r="K206">
        <f t="shared" si="13"/>
        <v>1736.5653772763999</v>
      </c>
      <c r="M206">
        <v>0.5</v>
      </c>
      <c r="N206" s="9">
        <f t="shared" si="14"/>
        <v>0</v>
      </c>
      <c r="O206" s="9">
        <f t="shared" si="15"/>
        <v>1736.5653772763999</v>
      </c>
    </row>
    <row r="207" spans="1:15" ht="12.75">
      <c r="A207">
        <v>1010</v>
      </c>
      <c r="B207">
        <v>166626</v>
      </c>
      <c r="C207" s="9">
        <v>9202.3002237268</v>
      </c>
      <c r="D207" t="s">
        <v>31</v>
      </c>
      <c r="F207" s="144" t="s">
        <v>35</v>
      </c>
      <c r="G207" s="144" t="s">
        <v>49</v>
      </c>
      <c r="H207">
        <v>1</v>
      </c>
      <c r="J207">
        <f t="shared" si="12"/>
        <v>9202.3002237268</v>
      </c>
      <c r="K207">
        <f t="shared" si="13"/>
        <v>0</v>
      </c>
      <c r="L207">
        <v>1</v>
      </c>
      <c r="N207" s="9">
        <f t="shared" si="14"/>
        <v>9202.3002237268</v>
      </c>
      <c r="O207" s="9">
        <f t="shared" si="15"/>
        <v>0</v>
      </c>
    </row>
    <row r="208" spans="1:15" ht="12.75">
      <c r="A208">
        <v>1458</v>
      </c>
      <c r="B208">
        <v>152924</v>
      </c>
      <c r="C208" s="9">
        <v>13815.870231244999</v>
      </c>
      <c r="D208" t="s">
        <v>31</v>
      </c>
      <c r="F208" s="144" t="s">
        <v>35</v>
      </c>
      <c r="G208" s="144" t="s">
        <v>49</v>
      </c>
      <c r="H208">
        <v>1</v>
      </c>
      <c r="J208">
        <f t="shared" si="12"/>
        <v>13815.870231244999</v>
      </c>
      <c r="K208">
        <f t="shared" si="13"/>
        <v>0</v>
      </c>
      <c r="L208">
        <v>1</v>
      </c>
      <c r="N208" s="9">
        <f t="shared" si="14"/>
        <v>13815.870231244999</v>
      </c>
      <c r="O208" s="9">
        <f t="shared" si="15"/>
        <v>0</v>
      </c>
    </row>
    <row r="209" spans="1:15" ht="12.75">
      <c r="A209">
        <v>1458</v>
      </c>
      <c r="B209">
        <v>153362</v>
      </c>
      <c r="C209" s="9">
        <v>4102.5710026249</v>
      </c>
      <c r="D209" t="s">
        <v>31</v>
      </c>
      <c r="F209" s="144" t="s">
        <v>35</v>
      </c>
      <c r="G209" s="144" t="s">
        <v>49</v>
      </c>
      <c r="H209">
        <v>1</v>
      </c>
      <c r="J209">
        <f t="shared" si="12"/>
        <v>4102.5710026249</v>
      </c>
      <c r="K209">
        <f t="shared" si="13"/>
        <v>0</v>
      </c>
      <c r="L209">
        <v>1</v>
      </c>
      <c r="N209" s="9">
        <f t="shared" si="14"/>
        <v>4102.5710026249</v>
      </c>
      <c r="O209" s="9">
        <f t="shared" si="15"/>
        <v>0</v>
      </c>
    </row>
    <row r="210" spans="1:15" ht="12.75">
      <c r="A210">
        <v>1461</v>
      </c>
      <c r="B210">
        <v>152415</v>
      </c>
      <c r="C210" s="9">
        <v>10326.067233279</v>
      </c>
      <c r="D210" t="s">
        <v>31</v>
      </c>
      <c r="F210" s="144" t="s">
        <v>35</v>
      </c>
      <c r="G210" s="144" t="s">
        <v>49</v>
      </c>
      <c r="H210">
        <v>1</v>
      </c>
      <c r="J210">
        <f t="shared" si="12"/>
        <v>10326.067233279</v>
      </c>
      <c r="K210">
        <f t="shared" si="13"/>
        <v>0</v>
      </c>
      <c r="L210">
        <v>1</v>
      </c>
      <c r="N210" s="9">
        <f t="shared" si="14"/>
        <v>10326.067233279</v>
      </c>
      <c r="O210" s="9">
        <f t="shared" si="15"/>
        <v>0</v>
      </c>
    </row>
    <row r="211" spans="1:15" ht="12.75">
      <c r="A211">
        <v>1472</v>
      </c>
      <c r="B211">
        <v>153152</v>
      </c>
      <c r="C211" s="9">
        <v>4969.055152399499</v>
      </c>
      <c r="D211" t="s">
        <v>31</v>
      </c>
      <c r="F211" s="144" t="s">
        <v>35</v>
      </c>
      <c r="G211" s="144" t="s">
        <v>49</v>
      </c>
      <c r="H211">
        <v>1</v>
      </c>
      <c r="J211">
        <f t="shared" si="12"/>
        <v>4969.055152399499</v>
      </c>
      <c r="K211">
        <f t="shared" si="13"/>
        <v>0</v>
      </c>
      <c r="L211">
        <v>1</v>
      </c>
      <c r="N211" s="9">
        <f t="shared" si="14"/>
        <v>4969.055152399499</v>
      </c>
      <c r="O211" s="9">
        <f t="shared" si="15"/>
        <v>0</v>
      </c>
    </row>
    <row r="212" spans="1:15" ht="12.75">
      <c r="A212">
        <v>109</v>
      </c>
      <c r="B212">
        <v>148534</v>
      </c>
      <c r="C212" s="9">
        <v>4768.149097703399</v>
      </c>
      <c r="D212" t="s">
        <v>31</v>
      </c>
      <c r="F212" s="144" t="s">
        <v>33</v>
      </c>
      <c r="G212" s="144" t="s">
        <v>34</v>
      </c>
      <c r="H212">
        <v>0.2</v>
      </c>
      <c r="J212">
        <f t="shared" si="12"/>
        <v>953.6298195406798</v>
      </c>
      <c r="K212">
        <f t="shared" si="13"/>
        <v>0</v>
      </c>
      <c r="L212">
        <v>0.2</v>
      </c>
      <c r="M212">
        <v>0.4</v>
      </c>
      <c r="N212" s="9">
        <f t="shared" si="14"/>
        <v>953.6298195406798</v>
      </c>
      <c r="O212" s="9">
        <f t="shared" si="15"/>
        <v>1907.2596390813596</v>
      </c>
    </row>
    <row r="213" spans="1:15" ht="12.75">
      <c r="A213">
        <v>105</v>
      </c>
      <c r="B213">
        <v>149798</v>
      </c>
      <c r="C213" s="9">
        <v>1133.1958307773</v>
      </c>
      <c r="D213" t="s">
        <v>31</v>
      </c>
      <c r="F213" s="144" t="s">
        <v>46</v>
      </c>
      <c r="G213" s="144" t="s">
        <v>34</v>
      </c>
      <c r="H213">
        <v>1</v>
      </c>
      <c r="J213">
        <f t="shared" si="12"/>
        <v>1133.1958307773</v>
      </c>
      <c r="K213">
        <f t="shared" si="13"/>
        <v>0</v>
      </c>
      <c r="L213">
        <v>0.5</v>
      </c>
      <c r="M213">
        <v>0.25</v>
      </c>
      <c r="N213" s="9">
        <f t="shared" si="14"/>
        <v>566.59791538865</v>
      </c>
      <c r="O213" s="9">
        <f t="shared" si="15"/>
        <v>283.298957694325</v>
      </c>
    </row>
    <row r="214" spans="1:15" ht="12.75">
      <c r="A214">
        <v>122</v>
      </c>
      <c r="B214">
        <v>150733</v>
      </c>
      <c r="C214" s="9">
        <v>5650.9075429737995</v>
      </c>
      <c r="D214" t="s">
        <v>31</v>
      </c>
      <c r="F214" s="144" t="s">
        <v>60</v>
      </c>
      <c r="G214" s="144" t="s">
        <v>38</v>
      </c>
      <c r="H214">
        <v>1</v>
      </c>
      <c r="J214">
        <f t="shared" si="12"/>
        <v>5650.9075429737995</v>
      </c>
      <c r="K214">
        <f t="shared" si="13"/>
        <v>0</v>
      </c>
      <c r="L214">
        <v>1</v>
      </c>
      <c r="N214" s="9">
        <f t="shared" si="14"/>
        <v>5650.9075429737995</v>
      </c>
      <c r="O214" s="9">
        <f t="shared" si="15"/>
        <v>0</v>
      </c>
    </row>
    <row r="215" spans="1:15" ht="12.75">
      <c r="A215">
        <v>1028</v>
      </c>
      <c r="B215">
        <v>154396</v>
      </c>
      <c r="C215" s="9">
        <v>21102.427162942997</v>
      </c>
      <c r="D215" t="s">
        <v>31</v>
      </c>
      <c r="F215" s="144" t="s">
        <v>60</v>
      </c>
      <c r="G215" s="144" t="s">
        <v>38</v>
      </c>
      <c r="H215">
        <v>1</v>
      </c>
      <c r="J215">
        <f t="shared" si="12"/>
        <v>21102.427162942997</v>
      </c>
      <c r="K215">
        <f t="shared" si="13"/>
        <v>0</v>
      </c>
      <c r="L215">
        <v>1</v>
      </c>
      <c r="N215" s="9">
        <f t="shared" si="14"/>
        <v>21102.427162942997</v>
      </c>
      <c r="O215" s="9">
        <f t="shared" si="15"/>
        <v>0</v>
      </c>
    </row>
    <row r="216" spans="1:15" ht="12.75">
      <c r="A216">
        <v>122</v>
      </c>
      <c r="B216">
        <v>150327</v>
      </c>
      <c r="C216" s="9">
        <v>2493.3642665371</v>
      </c>
      <c r="D216" t="s">
        <v>31</v>
      </c>
      <c r="F216" s="144" t="s">
        <v>57</v>
      </c>
      <c r="G216" s="144" t="s">
        <v>38</v>
      </c>
      <c r="H216">
        <v>1</v>
      </c>
      <c r="J216">
        <f t="shared" si="12"/>
        <v>2493.3642665371</v>
      </c>
      <c r="K216">
        <f t="shared" si="13"/>
        <v>0</v>
      </c>
      <c r="L216">
        <v>1</v>
      </c>
      <c r="N216" s="9">
        <f t="shared" si="14"/>
        <v>2493.3642665371</v>
      </c>
      <c r="O216" s="9">
        <f t="shared" si="15"/>
        <v>0</v>
      </c>
    </row>
    <row r="217" spans="1:15" ht="12.75">
      <c r="A217">
        <v>122</v>
      </c>
      <c r="B217">
        <v>150509</v>
      </c>
      <c r="C217" s="9">
        <v>1523.5565479918998</v>
      </c>
      <c r="D217" t="s">
        <v>31</v>
      </c>
      <c r="F217" s="144" t="s">
        <v>58</v>
      </c>
      <c r="G217" s="144" t="s">
        <v>38</v>
      </c>
      <c r="H217">
        <v>1</v>
      </c>
      <c r="J217">
        <f t="shared" si="12"/>
        <v>1523.5565479918998</v>
      </c>
      <c r="K217">
        <f t="shared" si="13"/>
        <v>0</v>
      </c>
      <c r="L217">
        <v>1</v>
      </c>
      <c r="N217" s="9">
        <f t="shared" si="14"/>
        <v>1523.5565479918998</v>
      </c>
      <c r="O217" s="9">
        <f t="shared" si="15"/>
        <v>0</v>
      </c>
    </row>
    <row r="218" spans="1:15" ht="12.75">
      <c r="A218">
        <v>122</v>
      </c>
      <c r="B218">
        <v>150235</v>
      </c>
      <c r="C218" s="9">
        <v>24804.598353374997</v>
      </c>
      <c r="D218" t="s">
        <v>31</v>
      </c>
      <c r="F218" s="144" t="s">
        <v>54</v>
      </c>
      <c r="G218" s="144" t="s">
        <v>38</v>
      </c>
      <c r="H218">
        <v>1</v>
      </c>
      <c r="J218">
        <f t="shared" si="12"/>
        <v>24804.598353374997</v>
      </c>
      <c r="K218">
        <f t="shared" si="13"/>
        <v>0</v>
      </c>
      <c r="L218">
        <v>1</v>
      </c>
      <c r="N218" s="9">
        <f t="shared" si="14"/>
        <v>24804.598353374997</v>
      </c>
      <c r="O218" s="9">
        <f t="shared" si="15"/>
        <v>0</v>
      </c>
    </row>
    <row r="219" spans="1:15" ht="12.75">
      <c r="A219">
        <v>1025</v>
      </c>
      <c r="B219">
        <v>165982</v>
      </c>
      <c r="C219" s="9">
        <v>5949.9148631655</v>
      </c>
      <c r="D219" t="s">
        <v>31</v>
      </c>
      <c r="F219" s="144" t="s">
        <v>72</v>
      </c>
      <c r="G219" s="144" t="s">
        <v>72</v>
      </c>
      <c r="H219">
        <v>1</v>
      </c>
      <c r="J219">
        <f t="shared" si="12"/>
        <v>5949.9148631655</v>
      </c>
      <c r="K219">
        <f t="shared" si="13"/>
        <v>0</v>
      </c>
      <c r="L219">
        <v>1</v>
      </c>
      <c r="N219" s="9">
        <f t="shared" si="14"/>
        <v>5949.9148631655</v>
      </c>
      <c r="O219" s="9">
        <f t="shared" si="15"/>
        <v>0</v>
      </c>
    </row>
    <row r="220" spans="1:15" ht="12.75">
      <c r="A220">
        <v>1025</v>
      </c>
      <c r="B220">
        <v>166033</v>
      </c>
      <c r="C220" s="9">
        <v>3632.5692303329997</v>
      </c>
      <c r="D220" t="s">
        <v>31</v>
      </c>
      <c r="F220" s="144" t="s">
        <v>72</v>
      </c>
      <c r="G220" s="144" t="s">
        <v>72</v>
      </c>
      <c r="H220">
        <v>1</v>
      </c>
      <c r="J220">
        <f t="shared" si="12"/>
        <v>3632.5692303329997</v>
      </c>
      <c r="K220">
        <f t="shared" si="13"/>
        <v>0</v>
      </c>
      <c r="L220">
        <v>1</v>
      </c>
      <c r="N220" s="9">
        <f t="shared" si="14"/>
        <v>3632.5692303329997</v>
      </c>
      <c r="O220" s="9">
        <f t="shared" si="15"/>
        <v>0</v>
      </c>
    </row>
    <row r="221" spans="1:15" ht="12.75">
      <c r="A221">
        <v>1198</v>
      </c>
      <c r="B221">
        <v>160503</v>
      </c>
      <c r="C221" s="9">
        <v>8629.2519173399</v>
      </c>
      <c r="D221" t="s">
        <v>31</v>
      </c>
      <c r="F221" s="144" t="s">
        <v>72</v>
      </c>
      <c r="G221" s="144" t="s">
        <v>72</v>
      </c>
      <c r="H221">
        <v>1</v>
      </c>
      <c r="J221">
        <f t="shared" si="12"/>
        <v>8629.2519173399</v>
      </c>
      <c r="K221">
        <f t="shared" si="13"/>
        <v>0</v>
      </c>
      <c r="L221">
        <v>1</v>
      </c>
      <c r="N221" s="9">
        <f t="shared" si="14"/>
        <v>8629.2519173399</v>
      </c>
      <c r="O221" s="9">
        <f t="shared" si="15"/>
        <v>0</v>
      </c>
    </row>
    <row r="222" spans="1:15" ht="12.75">
      <c r="A222">
        <v>1263</v>
      </c>
      <c r="B222">
        <v>155455</v>
      </c>
      <c r="C222" s="9">
        <v>1860.647076115</v>
      </c>
      <c r="D222" t="s">
        <v>31</v>
      </c>
      <c r="F222" s="144" t="s">
        <v>72</v>
      </c>
      <c r="G222" s="144" t="s">
        <v>72</v>
      </c>
      <c r="H222">
        <v>1</v>
      </c>
      <c r="J222">
        <f t="shared" si="12"/>
        <v>1860.647076115</v>
      </c>
      <c r="K222">
        <f t="shared" si="13"/>
        <v>0</v>
      </c>
      <c r="L222">
        <v>1</v>
      </c>
      <c r="N222" s="9">
        <f t="shared" si="14"/>
        <v>1860.647076115</v>
      </c>
      <c r="O222" s="9">
        <f t="shared" si="15"/>
        <v>0</v>
      </c>
    </row>
    <row r="223" spans="1:15" ht="12.75">
      <c r="A223">
        <v>1263</v>
      </c>
      <c r="B223">
        <v>155606</v>
      </c>
      <c r="C223" s="9">
        <v>4670.813043910999</v>
      </c>
      <c r="D223" t="s">
        <v>31</v>
      </c>
      <c r="F223" s="144" t="s">
        <v>72</v>
      </c>
      <c r="G223" s="144" t="s">
        <v>72</v>
      </c>
      <c r="H223">
        <v>1</v>
      </c>
      <c r="J223">
        <f t="shared" si="12"/>
        <v>4670.813043910999</v>
      </c>
      <c r="K223">
        <f t="shared" si="13"/>
        <v>0</v>
      </c>
      <c r="L223">
        <v>1</v>
      </c>
      <c r="N223" s="9">
        <f t="shared" si="14"/>
        <v>4670.813043910999</v>
      </c>
      <c r="O223" s="9">
        <f t="shared" si="15"/>
        <v>0</v>
      </c>
    </row>
    <row r="224" spans="1:15" ht="12.75">
      <c r="A224">
        <v>1225</v>
      </c>
      <c r="B224">
        <v>162779</v>
      </c>
      <c r="C224" s="9">
        <v>6704.760416517999</v>
      </c>
      <c r="D224" t="s">
        <v>31</v>
      </c>
      <c r="F224" s="144" t="s">
        <v>82</v>
      </c>
      <c r="G224" s="144" t="s">
        <v>82</v>
      </c>
      <c r="H224">
        <v>1</v>
      </c>
      <c r="J224">
        <f t="shared" si="12"/>
        <v>6704.760416517999</v>
      </c>
      <c r="K224">
        <f t="shared" si="13"/>
        <v>0</v>
      </c>
      <c r="L224">
        <v>1</v>
      </c>
      <c r="N224" s="9">
        <f t="shared" si="14"/>
        <v>6704.760416517999</v>
      </c>
      <c r="O224" s="9">
        <f t="shared" si="15"/>
        <v>0</v>
      </c>
    </row>
    <row r="225" spans="1:15" ht="12.75">
      <c r="A225">
        <v>1230</v>
      </c>
      <c r="B225">
        <v>158206</v>
      </c>
      <c r="C225" s="9">
        <v>7799.1043377314</v>
      </c>
      <c r="D225" t="s">
        <v>31</v>
      </c>
      <c r="F225" s="144" t="s">
        <v>82</v>
      </c>
      <c r="G225" s="144" t="s">
        <v>83</v>
      </c>
      <c r="I225">
        <v>0.5</v>
      </c>
      <c r="J225">
        <f t="shared" si="12"/>
        <v>0</v>
      </c>
      <c r="K225">
        <f t="shared" si="13"/>
        <v>3899.5521688657</v>
      </c>
      <c r="M225">
        <v>0.5</v>
      </c>
      <c r="N225" s="9">
        <f t="shared" si="14"/>
        <v>0</v>
      </c>
      <c r="O225" s="9">
        <f t="shared" si="15"/>
        <v>3899.5521688657</v>
      </c>
    </row>
    <row r="226" spans="1:15" ht="12.75">
      <c r="A226">
        <v>1025</v>
      </c>
      <c r="B226">
        <v>165896</v>
      </c>
      <c r="C226" s="9">
        <v>7397.5618769415</v>
      </c>
      <c r="D226" t="s">
        <v>31</v>
      </c>
      <c r="F226" s="144" t="s">
        <v>70</v>
      </c>
      <c r="G226" s="144" t="s">
        <v>89</v>
      </c>
      <c r="I226">
        <v>0.5</v>
      </c>
      <c r="J226">
        <f t="shared" si="12"/>
        <v>0</v>
      </c>
      <c r="K226">
        <f t="shared" si="13"/>
        <v>3698.78093847075</v>
      </c>
      <c r="M226">
        <v>0.5</v>
      </c>
      <c r="N226" s="9">
        <f t="shared" si="14"/>
        <v>0</v>
      </c>
      <c r="O226" s="9">
        <f t="shared" si="15"/>
        <v>3698.78093847075</v>
      </c>
    </row>
    <row r="227" spans="1:15" ht="12.75">
      <c r="A227">
        <v>1041</v>
      </c>
      <c r="B227">
        <v>165837</v>
      </c>
      <c r="C227" s="9">
        <v>2556.1708122938</v>
      </c>
      <c r="D227" t="s">
        <v>31</v>
      </c>
      <c r="F227" s="144" t="s">
        <v>70</v>
      </c>
      <c r="G227" s="144" t="s">
        <v>70</v>
      </c>
      <c r="H227">
        <v>1</v>
      </c>
      <c r="J227">
        <f t="shared" si="12"/>
        <v>2556.1708122938</v>
      </c>
      <c r="K227">
        <f t="shared" si="13"/>
        <v>0</v>
      </c>
      <c r="L227">
        <v>1</v>
      </c>
      <c r="N227" s="9">
        <f t="shared" si="14"/>
        <v>2556.1708122938</v>
      </c>
      <c r="O227" s="9">
        <f t="shared" si="15"/>
        <v>0</v>
      </c>
    </row>
    <row r="228" spans="1:15" ht="12.75">
      <c r="A228">
        <v>1198</v>
      </c>
      <c r="B228">
        <v>160137</v>
      </c>
      <c r="C228" s="9">
        <v>6112.3680413504</v>
      </c>
      <c r="D228" t="s">
        <v>31</v>
      </c>
      <c r="F228" s="144" t="s">
        <v>70</v>
      </c>
      <c r="G228" s="144" t="s">
        <v>89</v>
      </c>
      <c r="I228">
        <v>0.5</v>
      </c>
      <c r="J228">
        <f t="shared" si="12"/>
        <v>0</v>
      </c>
      <c r="K228">
        <f t="shared" si="13"/>
        <v>3056.1840206752</v>
      </c>
      <c r="M228">
        <v>0.5</v>
      </c>
      <c r="N228" s="9">
        <f t="shared" si="14"/>
        <v>0</v>
      </c>
      <c r="O228" s="9">
        <f t="shared" si="15"/>
        <v>3056.1840206752</v>
      </c>
    </row>
    <row r="229" spans="1:15" ht="12.75">
      <c r="A229">
        <v>1198</v>
      </c>
      <c r="B229">
        <v>160347</v>
      </c>
      <c r="C229" s="9">
        <v>5522.4410552975</v>
      </c>
      <c r="D229" t="s">
        <v>31</v>
      </c>
      <c r="F229" s="144" t="s">
        <v>70</v>
      </c>
      <c r="G229" s="144" t="s">
        <v>89</v>
      </c>
      <c r="I229">
        <v>0.5</v>
      </c>
      <c r="J229">
        <f t="shared" si="12"/>
        <v>0</v>
      </c>
      <c r="K229">
        <f t="shared" si="13"/>
        <v>2761.22052764875</v>
      </c>
      <c r="M229">
        <v>0.5</v>
      </c>
      <c r="N229" s="9">
        <f t="shared" si="14"/>
        <v>0</v>
      </c>
      <c r="O229" s="9">
        <f t="shared" si="15"/>
        <v>2761.22052764875</v>
      </c>
    </row>
    <row r="230" spans="1:15" ht="12.75">
      <c r="A230">
        <v>1225</v>
      </c>
      <c r="B230">
        <v>163058</v>
      </c>
      <c r="C230" s="9">
        <v>3682.2631636820997</v>
      </c>
      <c r="D230" t="s">
        <v>31</v>
      </c>
      <c r="F230" s="144" t="s">
        <v>70</v>
      </c>
      <c r="G230" s="144" t="s">
        <v>82</v>
      </c>
      <c r="I230">
        <v>0.5</v>
      </c>
      <c r="J230">
        <f t="shared" si="12"/>
        <v>0</v>
      </c>
      <c r="K230">
        <f t="shared" si="13"/>
        <v>1841.1315818410499</v>
      </c>
      <c r="M230">
        <v>0.5</v>
      </c>
      <c r="N230" s="9">
        <f t="shared" si="14"/>
        <v>0</v>
      </c>
      <c r="O230" s="9">
        <f t="shared" si="15"/>
        <v>1841.1315818410499</v>
      </c>
    </row>
    <row r="231" spans="1:15" ht="12.75">
      <c r="A231">
        <v>1225</v>
      </c>
      <c r="B231">
        <v>163581</v>
      </c>
      <c r="C231" s="9">
        <v>14545.258478314</v>
      </c>
      <c r="D231" t="s">
        <v>31</v>
      </c>
      <c r="F231" s="144" t="s">
        <v>70</v>
      </c>
      <c r="G231" s="144" t="s">
        <v>89</v>
      </c>
      <c r="I231">
        <v>0.5</v>
      </c>
      <c r="J231">
        <f t="shared" si="12"/>
        <v>0</v>
      </c>
      <c r="K231">
        <f t="shared" si="13"/>
        <v>7272.629239157</v>
      </c>
      <c r="M231">
        <v>0.5</v>
      </c>
      <c r="N231" s="9">
        <f t="shared" si="14"/>
        <v>0</v>
      </c>
      <c r="O231" s="9">
        <f t="shared" si="15"/>
        <v>7272.629239157</v>
      </c>
    </row>
    <row r="232" spans="1:15" ht="12.75">
      <c r="A232">
        <v>1277</v>
      </c>
      <c r="B232">
        <v>154919</v>
      </c>
      <c r="C232" s="9">
        <v>1891.7826941832998</v>
      </c>
      <c r="D232" t="s">
        <v>31</v>
      </c>
      <c r="F232" s="144" t="s">
        <v>70</v>
      </c>
      <c r="G232" s="144" t="s">
        <v>71</v>
      </c>
      <c r="H232">
        <v>1</v>
      </c>
      <c r="J232">
        <f t="shared" si="12"/>
        <v>1891.7826941832998</v>
      </c>
      <c r="K232">
        <f t="shared" si="13"/>
        <v>0</v>
      </c>
      <c r="L232">
        <v>0.5</v>
      </c>
      <c r="M232">
        <v>0.25</v>
      </c>
      <c r="N232" s="9">
        <f t="shared" si="14"/>
        <v>945.8913470916499</v>
      </c>
      <c r="O232" s="9">
        <f t="shared" si="15"/>
        <v>472.94567354582495</v>
      </c>
    </row>
    <row r="233" spans="1:15" ht="12.75">
      <c r="A233">
        <v>1277</v>
      </c>
      <c r="B233">
        <v>154930</v>
      </c>
      <c r="C233" s="9">
        <v>5720.975863587099</v>
      </c>
      <c r="D233" t="s">
        <v>31</v>
      </c>
      <c r="F233" s="144" t="s">
        <v>70</v>
      </c>
      <c r="G233" s="144" t="s">
        <v>70</v>
      </c>
      <c r="H233">
        <v>1</v>
      </c>
      <c r="J233">
        <f t="shared" si="12"/>
        <v>5720.975863587099</v>
      </c>
      <c r="K233">
        <f t="shared" si="13"/>
        <v>0</v>
      </c>
      <c r="L233">
        <v>1</v>
      </c>
      <c r="N233" s="9">
        <f t="shared" si="14"/>
        <v>5720.975863587099</v>
      </c>
      <c r="O233" s="9">
        <f t="shared" si="15"/>
        <v>0</v>
      </c>
    </row>
    <row r="234" spans="1:15" ht="13.5" thickBot="1">
      <c r="A234">
        <v>1277</v>
      </c>
      <c r="B234">
        <v>154985</v>
      </c>
      <c r="C234" s="10">
        <v>1218.2444039657998</v>
      </c>
      <c r="D234" t="s">
        <v>31</v>
      </c>
      <c r="F234" s="145" t="s">
        <v>70</v>
      </c>
      <c r="G234" s="145" t="s">
        <v>70</v>
      </c>
      <c r="H234" s="1">
        <v>1</v>
      </c>
      <c r="I234" s="1"/>
      <c r="J234" s="1">
        <f t="shared" si="12"/>
        <v>1218.2444039657998</v>
      </c>
      <c r="K234" s="1">
        <f t="shared" si="13"/>
        <v>0</v>
      </c>
      <c r="L234" s="1">
        <v>1</v>
      </c>
      <c r="M234" s="1"/>
      <c r="N234" s="10">
        <f t="shared" si="14"/>
        <v>1218.2444039657998</v>
      </c>
      <c r="O234" s="10">
        <f t="shared" si="15"/>
        <v>0</v>
      </c>
    </row>
    <row r="235" spans="3:15" ht="12.75">
      <c r="C235" s="9">
        <f>SUM(C8:C234)</f>
        <v>3014554.1038284255</v>
      </c>
      <c r="G235" s="146" t="s">
        <v>106</v>
      </c>
      <c r="H235">
        <f aca="true" t="shared" si="16" ref="H235:O235">SUM(H8:H234)</f>
        <v>190.60000000000002</v>
      </c>
      <c r="I235">
        <f t="shared" si="16"/>
        <v>12.5</v>
      </c>
      <c r="J235">
        <f t="shared" si="16"/>
        <v>2737139.4796483335</v>
      </c>
      <c r="K235">
        <f t="shared" si="16"/>
        <v>100688.53779652594</v>
      </c>
      <c r="L235">
        <f t="shared" si="16"/>
        <v>166.7</v>
      </c>
      <c r="M235">
        <f t="shared" si="16"/>
        <v>25.300000000000004</v>
      </c>
      <c r="N235">
        <f t="shared" si="16"/>
        <v>2399200.9979128684</v>
      </c>
      <c r="O235">
        <f t="shared" si="16"/>
        <v>259684.9986095904</v>
      </c>
    </row>
    <row r="236" spans="3:15" ht="12.75">
      <c r="C236" s="9"/>
      <c r="G236" s="146" t="s">
        <v>107</v>
      </c>
      <c r="H236">
        <f>COUNT(C8:C234)</f>
        <v>227</v>
      </c>
      <c r="I236">
        <v>227</v>
      </c>
      <c r="L236">
        <v>227</v>
      </c>
      <c r="M236">
        <v>227</v>
      </c>
      <c r="N236" s="9"/>
      <c r="O236" s="9"/>
    </row>
    <row r="237" spans="3:15" ht="12.75">
      <c r="C237" s="9"/>
      <c r="G237" s="147" t="s">
        <v>108</v>
      </c>
      <c r="H237" s="6">
        <f>H235/H236</f>
        <v>0.8396475770925111</v>
      </c>
      <c r="I237" s="6">
        <f>SUM(H235:I235)/I236</f>
        <v>0.8947136563876653</v>
      </c>
      <c r="J237" s="6">
        <f>J235/C235</f>
        <v>0.9079749061966476</v>
      </c>
      <c r="K237" s="6">
        <f>SUM(J235:K235)/C235</f>
        <v>0.9413757125277242</v>
      </c>
      <c r="L237" s="6">
        <f>L235/L236</f>
        <v>0.7343612334801761</v>
      </c>
      <c r="M237" s="6">
        <f>SUM(L235:M235)/M236</f>
        <v>0.8458149779735683</v>
      </c>
      <c r="N237" s="6">
        <f>N235/C235</f>
        <v>0.7958725951761587</v>
      </c>
      <c r="O237" s="6">
        <f>SUM(N235:O235)/C235</f>
        <v>0.8820163463464546</v>
      </c>
    </row>
    <row r="239" spans="1:5" ht="12.75">
      <c r="A239" s="7" t="s">
        <v>138</v>
      </c>
      <c r="E239" t="s">
        <v>292</v>
      </c>
    </row>
    <row r="240" spans="1:3" ht="12.75">
      <c r="A240" t="s">
        <v>126</v>
      </c>
      <c r="C240" s="9"/>
    </row>
    <row r="241" spans="1:3" ht="12.75">
      <c r="A241" t="s">
        <v>127</v>
      </c>
      <c r="C241" s="9"/>
    </row>
    <row r="242" spans="3:15" ht="12.75">
      <c r="C242" s="9"/>
      <c r="D242" t="s">
        <v>19</v>
      </c>
      <c r="E242" t="s">
        <v>20</v>
      </c>
      <c r="H242" t="s">
        <v>21</v>
      </c>
      <c r="I242" t="s">
        <v>21</v>
      </c>
      <c r="J242" s="9" t="s">
        <v>118</v>
      </c>
      <c r="K242" s="9" t="s">
        <v>30</v>
      </c>
      <c r="L242" t="s">
        <v>22</v>
      </c>
      <c r="M242" t="s">
        <v>22</v>
      </c>
      <c r="N242" s="9" t="s">
        <v>119</v>
      </c>
      <c r="O242" s="9" t="s">
        <v>120</v>
      </c>
    </row>
    <row r="243" spans="1:15" ht="13.5" thickBot="1">
      <c r="A243" s="1" t="s">
        <v>23</v>
      </c>
      <c r="B243" s="1" t="s">
        <v>24</v>
      </c>
      <c r="C243" s="10" t="s">
        <v>25</v>
      </c>
      <c r="D243" s="1" t="s">
        <v>26</v>
      </c>
      <c r="E243" s="1" t="s">
        <v>26</v>
      </c>
      <c r="F243" s="143" t="s">
        <v>27</v>
      </c>
      <c r="G243" s="143" t="s">
        <v>28</v>
      </c>
      <c r="H243" s="1" t="s">
        <v>29</v>
      </c>
      <c r="I243" s="1" t="s">
        <v>30</v>
      </c>
      <c r="J243" s="10" t="s">
        <v>121</v>
      </c>
      <c r="K243" s="10" t="s">
        <v>121</v>
      </c>
      <c r="L243" s="1" t="s">
        <v>29</v>
      </c>
      <c r="M243" s="1" t="s">
        <v>30</v>
      </c>
      <c r="N243" s="10" t="s">
        <v>121</v>
      </c>
      <c r="O243" s="10" t="s">
        <v>121</v>
      </c>
    </row>
    <row r="244" spans="1:15" ht="12.75">
      <c r="A244">
        <v>3229</v>
      </c>
      <c r="B244">
        <v>123634</v>
      </c>
      <c r="C244" s="9">
        <v>2453.3565228152997</v>
      </c>
      <c r="D244" t="s">
        <v>31</v>
      </c>
      <c r="F244" s="144" t="s">
        <v>36</v>
      </c>
      <c r="G244" s="144" t="s">
        <v>53</v>
      </c>
      <c r="I244">
        <v>0.5</v>
      </c>
      <c r="J244" s="11">
        <f aca="true" t="shared" si="17" ref="J244:J291">H244*C244</f>
        <v>0</v>
      </c>
      <c r="K244" s="9">
        <f aca="true" t="shared" si="18" ref="K244:K291">I244*C244</f>
        <v>1226.6782614076499</v>
      </c>
      <c r="M244">
        <v>0.25</v>
      </c>
      <c r="N244" s="9">
        <f aca="true" t="shared" si="19" ref="N244:N291">L244*C244</f>
        <v>0</v>
      </c>
      <c r="O244" s="9">
        <f aca="true" t="shared" si="20" ref="O244:O291">M244*C244</f>
        <v>613.3391307038249</v>
      </c>
    </row>
    <row r="245" spans="1:15" ht="12.75">
      <c r="A245">
        <v>3239</v>
      </c>
      <c r="B245">
        <v>125751</v>
      </c>
      <c r="C245" s="9">
        <v>2331.9008668475</v>
      </c>
      <c r="D245" t="s">
        <v>31</v>
      </c>
      <c r="F245" s="144" t="s">
        <v>36</v>
      </c>
      <c r="G245" s="144" t="s">
        <v>59</v>
      </c>
      <c r="I245">
        <v>0.5</v>
      </c>
      <c r="J245" s="11">
        <f t="shared" si="17"/>
        <v>0</v>
      </c>
      <c r="K245" s="9">
        <f t="shared" si="18"/>
        <v>1165.95043342375</v>
      </c>
      <c r="M245">
        <v>0.5</v>
      </c>
      <c r="N245" s="9">
        <f t="shared" si="19"/>
        <v>0</v>
      </c>
      <c r="O245" s="9">
        <f t="shared" si="20"/>
        <v>1165.95043342375</v>
      </c>
    </row>
    <row r="246" spans="1:15" ht="12.75">
      <c r="A246">
        <v>3246</v>
      </c>
      <c r="B246">
        <v>117921</v>
      </c>
      <c r="C246" s="9">
        <v>3660.2739073447997</v>
      </c>
      <c r="D246" t="s">
        <v>31</v>
      </c>
      <c r="F246" s="144" t="s">
        <v>36</v>
      </c>
      <c r="G246" s="144" t="s">
        <v>45</v>
      </c>
      <c r="I246">
        <v>0.5</v>
      </c>
      <c r="J246" s="11">
        <f t="shared" si="17"/>
        <v>0</v>
      </c>
      <c r="K246" s="9">
        <f t="shared" si="18"/>
        <v>1830.1369536723998</v>
      </c>
      <c r="M246">
        <v>0.5</v>
      </c>
      <c r="N246" s="9">
        <f t="shared" si="19"/>
        <v>0</v>
      </c>
      <c r="O246" s="9">
        <f t="shared" si="20"/>
        <v>1830.1369536723998</v>
      </c>
    </row>
    <row r="247" spans="1:15" ht="12.75">
      <c r="A247">
        <v>3244</v>
      </c>
      <c r="B247">
        <v>123339</v>
      </c>
      <c r="C247" s="9">
        <v>2119.9974786341</v>
      </c>
      <c r="D247" t="s">
        <v>31</v>
      </c>
      <c r="F247" s="144" t="s">
        <v>78</v>
      </c>
      <c r="G247" s="144" t="s">
        <v>78</v>
      </c>
      <c r="H247">
        <v>1</v>
      </c>
      <c r="J247" s="11">
        <f t="shared" si="17"/>
        <v>2119.9974786341</v>
      </c>
      <c r="K247" s="9">
        <f t="shared" si="18"/>
        <v>0</v>
      </c>
      <c r="L247">
        <v>1</v>
      </c>
      <c r="N247" s="9">
        <f t="shared" si="19"/>
        <v>2119.9974786341</v>
      </c>
      <c r="O247" s="9">
        <f t="shared" si="20"/>
        <v>0</v>
      </c>
    </row>
    <row r="248" spans="1:15" ht="12.75">
      <c r="A248">
        <v>3239</v>
      </c>
      <c r="B248">
        <v>124985</v>
      </c>
      <c r="C248" s="9">
        <v>2435.9687356485997</v>
      </c>
      <c r="D248" t="s">
        <v>31</v>
      </c>
      <c r="F248" s="144" t="s">
        <v>102</v>
      </c>
      <c r="G248" s="144" t="s">
        <v>77</v>
      </c>
      <c r="H248">
        <v>1</v>
      </c>
      <c r="J248" s="11">
        <f t="shared" si="17"/>
        <v>2435.9687356485997</v>
      </c>
      <c r="K248" s="9">
        <f t="shared" si="18"/>
        <v>0</v>
      </c>
      <c r="L248">
        <v>0.5</v>
      </c>
      <c r="N248" s="9">
        <f t="shared" si="19"/>
        <v>1217.9843678242999</v>
      </c>
      <c r="O248" s="9">
        <f t="shared" si="20"/>
        <v>0</v>
      </c>
    </row>
    <row r="249" spans="1:15" ht="12.75">
      <c r="A249">
        <v>3244</v>
      </c>
      <c r="B249">
        <v>122651</v>
      </c>
      <c r="C249" s="9">
        <v>5347.5128703622995</v>
      </c>
      <c r="D249" t="s">
        <v>31</v>
      </c>
      <c r="F249" s="144" t="s">
        <v>102</v>
      </c>
      <c r="G249" s="144" t="s">
        <v>77</v>
      </c>
      <c r="H249">
        <v>1</v>
      </c>
      <c r="J249" s="11">
        <f t="shared" si="17"/>
        <v>5347.5128703622995</v>
      </c>
      <c r="K249" s="9">
        <f t="shared" si="18"/>
        <v>0</v>
      </c>
      <c r="L249">
        <v>0.5</v>
      </c>
      <c r="N249" s="9">
        <f t="shared" si="19"/>
        <v>2673.7564351811498</v>
      </c>
      <c r="O249" s="9">
        <f t="shared" si="20"/>
        <v>0</v>
      </c>
    </row>
    <row r="250" spans="1:15" ht="12.75">
      <c r="A250">
        <v>3229</v>
      </c>
      <c r="B250">
        <v>122361</v>
      </c>
      <c r="C250" s="9">
        <v>9683.1887206696</v>
      </c>
      <c r="D250" t="s">
        <v>31</v>
      </c>
      <c r="F250" s="144" t="s">
        <v>45</v>
      </c>
      <c r="G250" s="144" t="s">
        <v>45</v>
      </c>
      <c r="H250">
        <v>1</v>
      </c>
      <c r="J250" s="11">
        <f t="shared" si="17"/>
        <v>9683.1887206696</v>
      </c>
      <c r="K250" s="9">
        <f t="shared" si="18"/>
        <v>0</v>
      </c>
      <c r="L250">
        <v>1</v>
      </c>
      <c r="N250" s="9">
        <f t="shared" si="19"/>
        <v>9683.1887206696</v>
      </c>
      <c r="O250" s="9">
        <f t="shared" si="20"/>
        <v>0</v>
      </c>
    </row>
    <row r="251" spans="1:15" ht="12.75">
      <c r="A251">
        <v>3229</v>
      </c>
      <c r="B251">
        <v>122469</v>
      </c>
      <c r="C251" s="9">
        <v>14820.216318071</v>
      </c>
      <c r="D251" t="s">
        <v>31</v>
      </c>
      <c r="F251" s="144" t="s">
        <v>45</v>
      </c>
      <c r="G251" s="144" t="s">
        <v>45</v>
      </c>
      <c r="H251">
        <v>1</v>
      </c>
      <c r="J251" s="11">
        <f t="shared" si="17"/>
        <v>14820.216318071</v>
      </c>
      <c r="K251" s="9">
        <f t="shared" si="18"/>
        <v>0</v>
      </c>
      <c r="L251">
        <v>1</v>
      </c>
      <c r="N251" s="9">
        <f t="shared" si="19"/>
        <v>14820.216318071</v>
      </c>
      <c r="O251" s="9">
        <f t="shared" si="20"/>
        <v>0</v>
      </c>
    </row>
    <row r="252" spans="1:15" ht="12.75">
      <c r="A252">
        <v>3238</v>
      </c>
      <c r="B252">
        <v>125172</v>
      </c>
      <c r="C252" s="9">
        <v>9611.642125107299</v>
      </c>
      <c r="D252" t="s">
        <v>31</v>
      </c>
      <c r="F252" s="144" t="s">
        <v>45</v>
      </c>
      <c r="G252" s="144" t="s">
        <v>45</v>
      </c>
      <c r="H252">
        <v>1</v>
      </c>
      <c r="J252" s="11">
        <f t="shared" si="17"/>
        <v>9611.642125107299</v>
      </c>
      <c r="K252" s="9">
        <f t="shared" si="18"/>
        <v>0</v>
      </c>
      <c r="L252">
        <v>1</v>
      </c>
      <c r="N252" s="9">
        <f t="shared" si="19"/>
        <v>9611.642125107299</v>
      </c>
      <c r="O252" s="9">
        <f t="shared" si="20"/>
        <v>0</v>
      </c>
    </row>
    <row r="253" spans="1:15" ht="12.75">
      <c r="A253">
        <v>3229</v>
      </c>
      <c r="B253">
        <v>123478</v>
      </c>
      <c r="C253" s="9">
        <v>2291.4463316188</v>
      </c>
      <c r="D253" t="s">
        <v>31</v>
      </c>
      <c r="F253" s="144" t="s">
        <v>136</v>
      </c>
      <c r="G253" s="144" t="s">
        <v>45</v>
      </c>
      <c r="H253">
        <v>1</v>
      </c>
      <c r="J253" s="11">
        <f t="shared" si="17"/>
        <v>2291.4463316188</v>
      </c>
      <c r="K253" s="9">
        <f t="shared" si="18"/>
        <v>0</v>
      </c>
      <c r="L253">
        <v>1</v>
      </c>
      <c r="N253" s="9">
        <f t="shared" si="19"/>
        <v>2291.4463316188</v>
      </c>
      <c r="O253" s="9">
        <f t="shared" si="20"/>
        <v>0</v>
      </c>
    </row>
    <row r="254" spans="1:15" ht="12.75">
      <c r="A254">
        <v>3239</v>
      </c>
      <c r="B254">
        <v>125693</v>
      </c>
      <c r="C254" s="9">
        <v>1552.1070260060999</v>
      </c>
      <c r="D254" t="s">
        <v>31</v>
      </c>
      <c r="F254" s="144" t="s">
        <v>59</v>
      </c>
      <c r="G254" s="144" t="s">
        <v>36</v>
      </c>
      <c r="I254">
        <v>0.5</v>
      </c>
      <c r="J254" s="11">
        <f t="shared" si="17"/>
        <v>0</v>
      </c>
      <c r="K254" s="9">
        <f t="shared" si="18"/>
        <v>776.0535130030499</v>
      </c>
      <c r="M254">
        <v>0.5</v>
      </c>
      <c r="N254" s="9">
        <f t="shared" si="19"/>
        <v>0</v>
      </c>
      <c r="O254" s="9">
        <f t="shared" si="20"/>
        <v>776.0535130030499</v>
      </c>
    </row>
    <row r="255" spans="1:15" ht="12.75">
      <c r="A255">
        <v>3239</v>
      </c>
      <c r="B255">
        <v>125830</v>
      </c>
      <c r="C255" s="9">
        <v>3653.2678556857</v>
      </c>
      <c r="D255" t="s">
        <v>31</v>
      </c>
      <c r="F255" s="144" t="s">
        <v>59</v>
      </c>
      <c r="G255" s="144" t="s">
        <v>59</v>
      </c>
      <c r="H255">
        <v>1</v>
      </c>
      <c r="J255" s="11">
        <f t="shared" si="17"/>
        <v>3653.2678556857</v>
      </c>
      <c r="K255" s="9">
        <f t="shared" si="18"/>
        <v>0</v>
      </c>
      <c r="L255">
        <v>1</v>
      </c>
      <c r="N255" s="9">
        <f t="shared" si="19"/>
        <v>3653.2678556857</v>
      </c>
      <c r="O255" s="9">
        <f t="shared" si="20"/>
        <v>0</v>
      </c>
    </row>
    <row r="256" spans="1:15" ht="12.75">
      <c r="A256">
        <v>3248</v>
      </c>
      <c r="B256">
        <v>124189</v>
      </c>
      <c r="C256" s="9">
        <v>2289.1228080271</v>
      </c>
      <c r="D256" t="s">
        <v>31</v>
      </c>
      <c r="F256" s="144" t="s">
        <v>59</v>
      </c>
      <c r="G256" s="144" t="s">
        <v>76</v>
      </c>
      <c r="H256">
        <v>1</v>
      </c>
      <c r="J256" s="11">
        <f t="shared" si="17"/>
        <v>2289.1228080271</v>
      </c>
      <c r="K256" s="9">
        <f t="shared" si="18"/>
        <v>0</v>
      </c>
      <c r="L256">
        <v>0.5</v>
      </c>
      <c r="M256">
        <v>0.25</v>
      </c>
      <c r="N256" s="9">
        <f t="shared" si="19"/>
        <v>1144.56140401355</v>
      </c>
      <c r="O256" s="9">
        <f t="shared" si="20"/>
        <v>572.280702006775</v>
      </c>
    </row>
    <row r="257" spans="1:15" ht="12.75">
      <c r="A257">
        <v>3239</v>
      </c>
      <c r="B257">
        <v>125498</v>
      </c>
      <c r="C257" s="9">
        <v>1251.8954270407999</v>
      </c>
      <c r="D257" t="s">
        <v>31</v>
      </c>
      <c r="F257" s="144" t="s">
        <v>129</v>
      </c>
      <c r="G257" s="144" t="s">
        <v>59</v>
      </c>
      <c r="H257">
        <v>1</v>
      </c>
      <c r="J257" s="11">
        <f t="shared" si="17"/>
        <v>1251.8954270407999</v>
      </c>
      <c r="K257" s="9">
        <f t="shared" si="18"/>
        <v>0</v>
      </c>
      <c r="L257">
        <v>0.8</v>
      </c>
      <c r="M257">
        <v>0.1</v>
      </c>
      <c r="N257" s="9">
        <f t="shared" si="19"/>
        <v>1001.51634163264</v>
      </c>
      <c r="O257" s="9">
        <f t="shared" si="20"/>
        <v>125.18954270408</v>
      </c>
    </row>
    <row r="258" spans="1:15" ht="12.75">
      <c r="A258">
        <v>3244</v>
      </c>
      <c r="B258">
        <v>118914</v>
      </c>
      <c r="C258" s="9">
        <v>174656.38015671</v>
      </c>
      <c r="D258" t="s">
        <v>31</v>
      </c>
      <c r="F258" s="144" t="s">
        <v>129</v>
      </c>
      <c r="G258" s="144" t="s">
        <v>59</v>
      </c>
      <c r="H258">
        <v>1</v>
      </c>
      <c r="J258" s="11">
        <f t="shared" si="17"/>
        <v>174656.38015671</v>
      </c>
      <c r="K258" s="9">
        <f t="shared" si="18"/>
        <v>0</v>
      </c>
      <c r="L258">
        <v>0.8</v>
      </c>
      <c r="M258">
        <v>0.1</v>
      </c>
      <c r="N258" s="9">
        <f t="shared" si="19"/>
        <v>139725.104125368</v>
      </c>
      <c r="O258" s="9">
        <f t="shared" si="20"/>
        <v>17465.638015671</v>
      </c>
    </row>
    <row r="259" spans="1:15" ht="12.75">
      <c r="A259">
        <v>3244</v>
      </c>
      <c r="B259">
        <v>123174</v>
      </c>
      <c r="C259" s="9">
        <v>5224.6931517422</v>
      </c>
      <c r="D259" t="s">
        <v>31</v>
      </c>
      <c r="F259" s="144" t="s">
        <v>63</v>
      </c>
      <c r="G259" s="144" t="s">
        <v>36</v>
      </c>
      <c r="J259" s="11">
        <f t="shared" si="17"/>
        <v>0</v>
      </c>
      <c r="K259" s="9">
        <f t="shared" si="18"/>
        <v>0</v>
      </c>
      <c r="N259" s="9">
        <f t="shared" si="19"/>
        <v>0</v>
      </c>
      <c r="O259" s="9">
        <f t="shared" si="20"/>
        <v>0</v>
      </c>
    </row>
    <row r="260" spans="1:15" ht="12.75">
      <c r="A260">
        <v>3227</v>
      </c>
      <c r="B260">
        <v>123660</v>
      </c>
      <c r="C260" s="9">
        <v>1703.8630447565</v>
      </c>
      <c r="D260" t="s">
        <v>31</v>
      </c>
      <c r="F260" s="144" t="s">
        <v>77</v>
      </c>
      <c r="G260" s="144" t="s">
        <v>77</v>
      </c>
      <c r="H260">
        <v>1</v>
      </c>
      <c r="J260" s="11">
        <f t="shared" si="17"/>
        <v>1703.8630447565</v>
      </c>
      <c r="K260" s="9">
        <f t="shared" si="18"/>
        <v>0</v>
      </c>
      <c r="L260">
        <v>1</v>
      </c>
      <c r="N260" s="9">
        <f t="shared" si="19"/>
        <v>1703.8630447565</v>
      </c>
      <c r="O260" s="9">
        <f t="shared" si="20"/>
        <v>0</v>
      </c>
    </row>
    <row r="261" spans="1:15" ht="12.75">
      <c r="A261">
        <v>3227</v>
      </c>
      <c r="B261">
        <v>123737</v>
      </c>
      <c r="C261" s="9">
        <v>2988.5943210721</v>
      </c>
      <c r="D261" t="s">
        <v>31</v>
      </c>
      <c r="F261" s="144" t="s">
        <v>77</v>
      </c>
      <c r="G261" s="144" t="s">
        <v>77</v>
      </c>
      <c r="H261">
        <v>1</v>
      </c>
      <c r="J261" s="11">
        <f t="shared" si="17"/>
        <v>2988.5943210721</v>
      </c>
      <c r="K261" s="9">
        <f t="shared" si="18"/>
        <v>0</v>
      </c>
      <c r="L261">
        <v>1</v>
      </c>
      <c r="N261" s="9">
        <f t="shared" si="19"/>
        <v>2988.5943210721</v>
      </c>
      <c r="O261" s="9">
        <f t="shared" si="20"/>
        <v>0</v>
      </c>
    </row>
    <row r="262" spans="1:15" ht="12.75">
      <c r="A262">
        <v>3227</v>
      </c>
      <c r="B262">
        <v>123784</v>
      </c>
      <c r="C262" s="9">
        <v>1232.3207009583998</v>
      </c>
      <c r="D262" t="s">
        <v>31</v>
      </c>
      <c r="F262" s="144" t="s">
        <v>77</v>
      </c>
      <c r="G262" s="144" t="s">
        <v>77</v>
      </c>
      <c r="H262">
        <v>1</v>
      </c>
      <c r="J262" s="11">
        <f t="shared" si="17"/>
        <v>1232.3207009583998</v>
      </c>
      <c r="K262" s="9">
        <f t="shared" si="18"/>
        <v>0</v>
      </c>
      <c r="L262">
        <v>1</v>
      </c>
      <c r="N262" s="9">
        <f t="shared" si="19"/>
        <v>1232.3207009583998</v>
      </c>
      <c r="O262" s="9">
        <f t="shared" si="20"/>
        <v>0</v>
      </c>
    </row>
    <row r="263" spans="1:15" ht="12.75">
      <c r="A263">
        <v>3239</v>
      </c>
      <c r="B263">
        <v>124282</v>
      </c>
      <c r="C263" s="9">
        <v>5079.7782741989995</v>
      </c>
      <c r="D263" t="s">
        <v>31</v>
      </c>
      <c r="F263" s="144" t="s">
        <v>77</v>
      </c>
      <c r="G263" s="144" t="s">
        <v>36</v>
      </c>
      <c r="J263" s="11">
        <f t="shared" si="17"/>
        <v>0</v>
      </c>
      <c r="K263" s="9">
        <f t="shared" si="18"/>
        <v>0</v>
      </c>
      <c r="N263" s="9">
        <f t="shared" si="19"/>
        <v>0</v>
      </c>
      <c r="O263" s="9">
        <f t="shared" si="20"/>
        <v>0</v>
      </c>
    </row>
    <row r="264" spans="1:15" ht="12.75">
      <c r="A264">
        <v>3239</v>
      </c>
      <c r="B264">
        <v>124302</v>
      </c>
      <c r="C264" s="9">
        <v>11505.882788080999</v>
      </c>
      <c r="D264" t="s">
        <v>31</v>
      </c>
      <c r="F264" s="144" t="s">
        <v>77</v>
      </c>
      <c r="G264" s="144" t="s">
        <v>102</v>
      </c>
      <c r="H264">
        <v>1</v>
      </c>
      <c r="J264" s="11">
        <f t="shared" si="17"/>
        <v>11505.882788080999</v>
      </c>
      <c r="K264" s="9">
        <f t="shared" si="18"/>
        <v>0</v>
      </c>
      <c r="L264">
        <v>0.5</v>
      </c>
      <c r="N264" s="9">
        <f t="shared" si="19"/>
        <v>5752.941394040499</v>
      </c>
      <c r="O264" s="9">
        <f t="shared" si="20"/>
        <v>0</v>
      </c>
    </row>
    <row r="265" spans="1:15" ht="12.75">
      <c r="A265">
        <v>3239</v>
      </c>
      <c r="B265">
        <v>124836</v>
      </c>
      <c r="C265" s="9">
        <v>2224.1361138197</v>
      </c>
      <c r="D265" t="s">
        <v>31</v>
      </c>
      <c r="F265" s="144" t="s">
        <v>77</v>
      </c>
      <c r="G265" s="144" t="s">
        <v>77</v>
      </c>
      <c r="H265">
        <v>1</v>
      </c>
      <c r="J265" s="11">
        <f t="shared" si="17"/>
        <v>2224.1361138197</v>
      </c>
      <c r="K265" s="9">
        <f t="shared" si="18"/>
        <v>0</v>
      </c>
      <c r="L265">
        <v>1</v>
      </c>
      <c r="N265" s="9">
        <f t="shared" si="19"/>
        <v>2224.1361138197</v>
      </c>
      <c r="O265" s="9">
        <f t="shared" si="20"/>
        <v>0</v>
      </c>
    </row>
    <row r="266" spans="1:15" ht="12.75">
      <c r="A266">
        <v>3239</v>
      </c>
      <c r="B266">
        <v>124848</v>
      </c>
      <c r="C266" s="9">
        <v>40504.895858056996</v>
      </c>
      <c r="D266" t="s">
        <v>31</v>
      </c>
      <c r="F266" s="144" t="s">
        <v>77</v>
      </c>
      <c r="G266" s="144" t="s">
        <v>59</v>
      </c>
      <c r="I266">
        <v>0.5</v>
      </c>
      <c r="J266" s="11">
        <f t="shared" si="17"/>
        <v>0</v>
      </c>
      <c r="K266" s="9">
        <f t="shared" si="18"/>
        <v>20252.447929028498</v>
      </c>
      <c r="M266">
        <v>0.5</v>
      </c>
      <c r="N266" s="9">
        <f t="shared" si="19"/>
        <v>0</v>
      </c>
      <c r="O266" s="9">
        <f t="shared" si="20"/>
        <v>20252.447929028498</v>
      </c>
    </row>
    <row r="267" spans="1:15" ht="12.75">
      <c r="A267">
        <v>3246</v>
      </c>
      <c r="B267">
        <v>117646</v>
      </c>
      <c r="C267" s="9">
        <v>3312.5972189605</v>
      </c>
      <c r="D267" t="s">
        <v>31</v>
      </c>
      <c r="F267" s="144" t="s">
        <v>77</v>
      </c>
      <c r="G267" s="144" t="s">
        <v>36</v>
      </c>
      <c r="J267" s="11">
        <f t="shared" si="17"/>
        <v>0</v>
      </c>
      <c r="K267" s="9">
        <f t="shared" si="18"/>
        <v>0</v>
      </c>
      <c r="N267" s="9">
        <f t="shared" si="19"/>
        <v>0</v>
      </c>
      <c r="O267" s="9">
        <f t="shared" si="20"/>
        <v>0</v>
      </c>
    </row>
    <row r="268" spans="1:15" ht="12.75">
      <c r="A268">
        <v>3288</v>
      </c>
      <c r="B268">
        <v>117978</v>
      </c>
      <c r="C268" s="9">
        <v>1475.7767027393</v>
      </c>
      <c r="D268" t="s">
        <v>31</v>
      </c>
      <c r="F268" s="144" t="s">
        <v>77</v>
      </c>
      <c r="G268" s="144" t="s">
        <v>77</v>
      </c>
      <c r="H268">
        <v>1</v>
      </c>
      <c r="J268" s="11">
        <f t="shared" si="17"/>
        <v>1475.7767027393</v>
      </c>
      <c r="K268" s="9">
        <f t="shared" si="18"/>
        <v>0</v>
      </c>
      <c r="L268">
        <v>1</v>
      </c>
      <c r="N268" s="9">
        <f t="shared" si="19"/>
        <v>1475.7767027393</v>
      </c>
      <c r="O268" s="9">
        <f t="shared" si="20"/>
        <v>0</v>
      </c>
    </row>
    <row r="269" spans="1:15" ht="12.75">
      <c r="A269">
        <v>3288</v>
      </c>
      <c r="B269">
        <v>118180</v>
      </c>
      <c r="C269" s="9">
        <v>2939.106964746</v>
      </c>
      <c r="D269" t="s">
        <v>31</v>
      </c>
      <c r="F269" s="144" t="s">
        <v>77</v>
      </c>
      <c r="G269" s="144" t="s">
        <v>77</v>
      </c>
      <c r="H269">
        <v>1</v>
      </c>
      <c r="J269" s="11">
        <f t="shared" si="17"/>
        <v>2939.106964746</v>
      </c>
      <c r="K269" s="9">
        <f t="shared" si="18"/>
        <v>0</v>
      </c>
      <c r="L269">
        <v>1</v>
      </c>
      <c r="N269" s="9">
        <f t="shared" si="19"/>
        <v>2939.106964746</v>
      </c>
      <c r="O269" s="9">
        <f t="shared" si="20"/>
        <v>0</v>
      </c>
    </row>
    <row r="270" spans="1:15" ht="12.75">
      <c r="A270">
        <v>3292</v>
      </c>
      <c r="B270">
        <v>122910</v>
      </c>
      <c r="C270" s="9">
        <v>6925.6777454764</v>
      </c>
      <c r="D270" t="s">
        <v>31</v>
      </c>
      <c r="F270" s="144" t="s">
        <v>77</v>
      </c>
      <c r="G270" s="144" t="s">
        <v>134</v>
      </c>
      <c r="H270">
        <v>1</v>
      </c>
      <c r="J270" s="11">
        <f t="shared" si="17"/>
        <v>6925.6777454764</v>
      </c>
      <c r="K270" s="9">
        <f t="shared" si="18"/>
        <v>0</v>
      </c>
      <c r="L270">
        <v>0.5</v>
      </c>
      <c r="M270">
        <v>0.25</v>
      </c>
      <c r="N270" s="9">
        <f t="shared" si="19"/>
        <v>3462.8388727382</v>
      </c>
      <c r="O270" s="9">
        <f t="shared" si="20"/>
        <v>1731.4194363691</v>
      </c>
    </row>
    <row r="271" spans="1:15" ht="12.75">
      <c r="A271">
        <v>3239</v>
      </c>
      <c r="B271">
        <v>124776</v>
      </c>
      <c r="C271" s="9">
        <v>27917.985865608</v>
      </c>
      <c r="D271" t="s">
        <v>31</v>
      </c>
      <c r="F271" s="144" t="s">
        <v>128</v>
      </c>
      <c r="G271" s="144" t="s">
        <v>77</v>
      </c>
      <c r="H271">
        <v>1</v>
      </c>
      <c r="J271" s="11">
        <f t="shared" si="17"/>
        <v>27917.985865608</v>
      </c>
      <c r="K271" s="9">
        <f t="shared" si="18"/>
        <v>0</v>
      </c>
      <c r="L271">
        <v>0.5</v>
      </c>
      <c r="M271">
        <v>0.25</v>
      </c>
      <c r="N271" s="9">
        <f t="shared" si="19"/>
        <v>13958.992932804</v>
      </c>
      <c r="O271" s="9">
        <f t="shared" si="20"/>
        <v>6979.496466402</v>
      </c>
    </row>
    <row r="272" spans="1:15" ht="12.75">
      <c r="A272">
        <v>3288</v>
      </c>
      <c r="B272">
        <v>118726</v>
      </c>
      <c r="C272" s="9">
        <v>2227.1063209268996</v>
      </c>
      <c r="D272" t="s">
        <v>31</v>
      </c>
      <c r="F272" s="144" t="s">
        <v>128</v>
      </c>
      <c r="G272" s="144" t="s">
        <v>128</v>
      </c>
      <c r="H272">
        <v>1</v>
      </c>
      <c r="J272" s="11">
        <f t="shared" si="17"/>
        <v>2227.1063209268996</v>
      </c>
      <c r="K272" s="9">
        <f t="shared" si="18"/>
        <v>0</v>
      </c>
      <c r="L272">
        <v>1</v>
      </c>
      <c r="N272" s="9">
        <f t="shared" si="19"/>
        <v>2227.1063209268996</v>
      </c>
      <c r="O272" s="9">
        <f t="shared" si="20"/>
        <v>0</v>
      </c>
    </row>
    <row r="273" spans="1:15" ht="12.75">
      <c r="A273">
        <v>3239</v>
      </c>
      <c r="B273">
        <v>124816</v>
      </c>
      <c r="C273" s="9">
        <v>2615.3903571536</v>
      </c>
      <c r="D273" t="s">
        <v>31</v>
      </c>
      <c r="F273" s="144" t="s">
        <v>137</v>
      </c>
      <c r="G273" s="144" t="s">
        <v>137</v>
      </c>
      <c r="H273">
        <v>1</v>
      </c>
      <c r="J273" s="11">
        <f t="shared" si="17"/>
        <v>2615.3903571536</v>
      </c>
      <c r="K273" s="9">
        <f t="shared" si="18"/>
        <v>0</v>
      </c>
      <c r="L273">
        <v>1</v>
      </c>
      <c r="N273" s="9">
        <f t="shared" si="19"/>
        <v>2615.3903571536</v>
      </c>
      <c r="O273" s="9">
        <f t="shared" si="20"/>
        <v>0</v>
      </c>
    </row>
    <row r="274" spans="1:15" ht="12.75">
      <c r="A274">
        <v>3239</v>
      </c>
      <c r="B274">
        <v>125949</v>
      </c>
      <c r="C274" s="9">
        <v>3805.4564607413</v>
      </c>
      <c r="D274" t="s">
        <v>31</v>
      </c>
      <c r="F274" s="144" t="s">
        <v>137</v>
      </c>
      <c r="G274" s="144" t="s">
        <v>137</v>
      </c>
      <c r="H274">
        <v>1</v>
      </c>
      <c r="J274" s="11">
        <f t="shared" si="17"/>
        <v>3805.4564607413</v>
      </c>
      <c r="K274" s="9">
        <f t="shared" si="18"/>
        <v>0</v>
      </c>
      <c r="L274">
        <v>1</v>
      </c>
      <c r="N274" s="9">
        <f t="shared" si="19"/>
        <v>3805.4564607413</v>
      </c>
      <c r="O274" s="9">
        <f t="shared" si="20"/>
        <v>0</v>
      </c>
    </row>
    <row r="275" spans="1:15" ht="12.75">
      <c r="A275">
        <v>3248</v>
      </c>
      <c r="B275">
        <v>124120</v>
      </c>
      <c r="C275" s="9">
        <v>1759.7756693549</v>
      </c>
      <c r="D275" t="s">
        <v>31</v>
      </c>
      <c r="F275" s="144" t="s">
        <v>137</v>
      </c>
      <c r="G275" s="144" t="s">
        <v>137</v>
      </c>
      <c r="H275">
        <v>1</v>
      </c>
      <c r="J275" s="11">
        <f t="shared" si="17"/>
        <v>1759.7756693549</v>
      </c>
      <c r="K275" s="9">
        <f t="shared" si="18"/>
        <v>0</v>
      </c>
      <c r="L275">
        <v>1</v>
      </c>
      <c r="N275" s="9">
        <f t="shared" si="19"/>
        <v>1759.7756693549</v>
      </c>
      <c r="O275" s="9">
        <f t="shared" si="20"/>
        <v>0</v>
      </c>
    </row>
    <row r="276" spans="1:15" ht="12.75">
      <c r="A276">
        <v>3248</v>
      </c>
      <c r="B276">
        <v>124289</v>
      </c>
      <c r="C276" s="9">
        <v>1353.4979051501</v>
      </c>
      <c r="D276" t="s">
        <v>31</v>
      </c>
      <c r="F276" s="144" t="s">
        <v>137</v>
      </c>
      <c r="G276" s="144" t="s">
        <v>77</v>
      </c>
      <c r="I276">
        <v>0.5</v>
      </c>
      <c r="J276" s="11">
        <f t="shared" si="17"/>
        <v>0</v>
      </c>
      <c r="K276" s="9">
        <f t="shared" si="18"/>
        <v>676.74895257505</v>
      </c>
      <c r="M276">
        <v>0.5</v>
      </c>
      <c r="N276" s="9">
        <f t="shared" si="19"/>
        <v>0</v>
      </c>
      <c r="O276" s="9">
        <f t="shared" si="20"/>
        <v>676.74895257505</v>
      </c>
    </row>
    <row r="277" spans="1:15" ht="12.75">
      <c r="A277">
        <v>3292</v>
      </c>
      <c r="B277">
        <v>122751</v>
      </c>
      <c r="C277" s="9">
        <v>4657.3641682062</v>
      </c>
      <c r="D277" t="s">
        <v>31</v>
      </c>
      <c r="F277" s="144" t="s">
        <v>133</v>
      </c>
      <c r="G277" s="144" t="s">
        <v>133</v>
      </c>
      <c r="H277">
        <v>1</v>
      </c>
      <c r="J277" s="11">
        <f t="shared" si="17"/>
        <v>4657.3641682062</v>
      </c>
      <c r="K277" s="9">
        <f t="shared" si="18"/>
        <v>0</v>
      </c>
      <c r="L277">
        <v>1</v>
      </c>
      <c r="N277" s="9">
        <f t="shared" si="19"/>
        <v>4657.3641682062</v>
      </c>
      <c r="O277" s="9">
        <f t="shared" si="20"/>
        <v>0</v>
      </c>
    </row>
    <row r="278" spans="1:15" ht="12.75">
      <c r="A278">
        <v>3292</v>
      </c>
      <c r="B278">
        <v>123137</v>
      </c>
      <c r="C278" s="9">
        <v>36260.046959310996</v>
      </c>
      <c r="D278" t="s">
        <v>31</v>
      </c>
      <c r="F278" s="144" t="s">
        <v>135</v>
      </c>
      <c r="G278" s="144" t="s">
        <v>133</v>
      </c>
      <c r="H278">
        <v>1</v>
      </c>
      <c r="J278" s="11">
        <f t="shared" si="17"/>
        <v>36260.046959310996</v>
      </c>
      <c r="K278" s="9">
        <f t="shared" si="18"/>
        <v>0</v>
      </c>
      <c r="L278">
        <v>0.8</v>
      </c>
      <c r="M278">
        <v>0.1</v>
      </c>
      <c r="N278" s="9">
        <f t="shared" si="19"/>
        <v>29008.0375674488</v>
      </c>
      <c r="O278" s="9">
        <f t="shared" si="20"/>
        <v>3626.0046959311</v>
      </c>
    </row>
    <row r="279" spans="1:15" ht="12.75">
      <c r="A279">
        <v>3240</v>
      </c>
      <c r="B279">
        <v>123577</v>
      </c>
      <c r="C279" s="9">
        <v>29352.914500937997</v>
      </c>
      <c r="D279" t="s">
        <v>31</v>
      </c>
      <c r="F279" s="144" t="s">
        <v>89</v>
      </c>
      <c r="G279" s="144" t="s">
        <v>89</v>
      </c>
      <c r="H279">
        <v>1</v>
      </c>
      <c r="J279" s="11">
        <f t="shared" si="17"/>
        <v>29352.914500937997</v>
      </c>
      <c r="K279" s="9">
        <f t="shared" si="18"/>
        <v>0</v>
      </c>
      <c r="L279">
        <v>1</v>
      </c>
      <c r="N279" s="9">
        <f t="shared" si="19"/>
        <v>29352.914500937997</v>
      </c>
      <c r="O279" s="9">
        <f t="shared" si="20"/>
        <v>0</v>
      </c>
    </row>
    <row r="280" spans="1:15" ht="12.75">
      <c r="A280">
        <v>3240</v>
      </c>
      <c r="B280">
        <v>123579</v>
      </c>
      <c r="C280" s="9">
        <v>4435.255863253</v>
      </c>
      <c r="D280" t="s">
        <v>31</v>
      </c>
      <c r="F280" s="144" t="s">
        <v>89</v>
      </c>
      <c r="G280" s="144" t="s">
        <v>89</v>
      </c>
      <c r="H280">
        <v>1</v>
      </c>
      <c r="J280" s="11">
        <f t="shared" si="17"/>
        <v>4435.255863253</v>
      </c>
      <c r="K280" s="9">
        <f t="shared" si="18"/>
        <v>0</v>
      </c>
      <c r="L280">
        <v>1</v>
      </c>
      <c r="N280" s="9">
        <f t="shared" si="19"/>
        <v>4435.255863253</v>
      </c>
      <c r="O280" s="9">
        <f t="shared" si="20"/>
        <v>0</v>
      </c>
    </row>
    <row r="281" spans="1:15" ht="12.75">
      <c r="A281">
        <v>3240</v>
      </c>
      <c r="B281">
        <v>123730</v>
      </c>
      <c r="C281" s="9">
        <v>5220.9016841874</v>
      </c>
      <c r="D281" t="s">
        <v>31</v>
      </c>
      <c r="F281" s="144" t="s">
        <v>89</v>
      </c>
      <c r="G281" s="144" t="s">
        <v>89</v>
      </c>
      <c r="H281">
        <v>1</v>
      </c>
      <c r="J281" s="11">
        <f t="shared" si="17"/>
        <v>5220.9016841874</v>
      </c>
      <c r="K281" s="9">
        <f t="shared" si="18"/>
        <v>0</v>
      </c>
      <c r="L281">
        <v>1</v>
      </c>
      <c r="N281" s="9">
        <f t="shared" si="19"/>
        <v>5220.9016841874</v>
      </c>
      <c r="O281" s="9">
        <f t="shared" si="20"/>
        <v>0</v>
      </c>
    </row>
    <row r="282" spans="1:15" ht="12.75">
      <c r="A282">
        <v>3240</v>
      </c>
      <c r="B282">
        <v>124229</v>
      </c>
      <c r="C282" s="9">
        <v>3224.7640111223</v>
      </c>
      <c r="D282" t="s">
        <v>31</v>
      </c>
      <c r="F282" s="144" t="s">
        <v>89</v>
      </c>
      <c r="G282" s="144" t="s">
        <v>89</v>
      </c>
      <c r="H282">
        <v>1</v>
      </c>
      <c r="J282" s="11">
        <f t="shared" si="17"/>
        <v>3224.7640111223</v>
      </c>
      <c r="K282" s="9">
        <f t="shared" si="18"/>
        <v>0</v>
      </c>
      <c r="L282">
        <v>1</v>
      </c>
      <c r="N282" s="9">
        <f t="shared" si="19"/>
        <v>3224.7640111223</v>
      </c>
      <c r="O282" s="9">
        <f t="shared" si="20"/>
        <v>0</v>
      </c>
    </row>
    <row r="283" spans="1:15" ht="12.75">
      <c r="A283">
        <v>3241</v>
      </c>
      <c r="B283">
        <v>122622</v>
      </c>
      <c r="C283" s="9">
        <v>11249.240099220999</v>
      </c>
      <c r="D283" t="s">
        <v>31</v>
      </c>
      <c r="F283" s="144" t="s">
        <v>89</v>
      </c>
      <c r="G283" s="144" t="s">
        <v>89</v>
      </c>
      <c r="H283">
        <v>1</v>
      </c>
      <c r="J283" s="11">
        <f t="shared" si="17"/>
        <v>11249.240099220999</v>
      </c>
      <c r="K283" s="9">
        <f t="shared" si="18"/>
        <v>0</v>
      </c>
      <c r="L283">
        <v>1</v>
      </c>
      <c r="N283" s="9">
        <f t="shared" si="19"/>
        <v>11249.240099220999</v>
      </c>
      <c r="O283" s="9">
        <f t="shared" si="20"/>
        <v>0</v>
      </c>
    </row>
    <row r="284" spans="1:15" ht="12.75">
      <c r="A284">
        <v>3241</v>
      </c>
      <c r="B284">
        <v>122996</v>
      </c>
      <c r="C284" s="9">
        <v>1906.5126032623998</v>
      </c>
      <c r="D284" t="s">
        <v>31</v>
      </c>
      <c r="F284" s="144" t="s">
        <v>89</v>
      </c>
      <c r="G284" s="144" t="s">
        <v>89</v>
      </c>
      <c r="H284">
        <v>1</v>
      </c>
      <c r="J284" s="11">
        <f t="shared" si="17"/>
        <v>1906.5126032623998</v>
      </c>
      <c r="K284" s="9">
        <f t="shared" si="18"/>
        <v>0</v>
      </c>
      <c r="L284">
        <v>1</v>
      </c>
      <c r="N284" s="9">
        <f t="shared" si="19"/>
        <v>1906.5126032623998</v>
      </c>
      <c r="O284" s="9">
        <f t="shared" si="20"/>
        <v>0</v>
      </c>
    </row>
    <row r="285" spans="1:15" ht="12.75">
      <c r="A285">
        <v>3297</v>
      </c>
      <c r="B285">
        <v>120562</v>
      </c>
      <c r="C285" s="9">
        <v>2890.2655783974997</v>
      </c>
      <c r="D285" t="s">
        <v>31</v>
      </c>
      <c r="F285" s="144" t="s">
        <v>130</v>
      </c>
      <c r="G285" s="144" t="s">
        <v>62</v>
      </c>
      <c r="H285">
        <v>1</v>
      </c>
      <c r="J285" s="11">
        <f t="shared" si="17"/>
        <v>2890.2655783974997</v>
      </c>
      <c r="K285" s="9">
        <f t="shared" si="18"/>
        <v>0</v>
      </c>
      <c r="L285">
        <v>1</v>
      </c>
      <c r="N285" s="9">
        <f t="shared" si="19"/>
        <v>2890.2655783974997</v>
      </c>
      <c r="O285" s="9">
        <f t="shared" si="20"/>
        <v>0</v>
      </c>
    </row>
    <row r="286" spans="1:15" ht="12.75">
      <c r="A286">
        <v>3289</v>
      </c>
      <c r="B286">
        <v>122688</v>
      </c>
      <c r="C286" s="9">
        <v>4157.888195116099</v>
      </c>
      <c r="D286" t="s">
        <v>31</v>
      </c>
      <c r="F286" s="144" t="s">
        <v>83</v>
      </c>
      <c r="G286" s="144" t="s">
        <v>83</v>
      </c>
      <c r="H286">
        <v>1</v>
      </c>
      <c r="J286" s="11">
        <f t="shared" si="17"/>
        <v>4157.888195116099</v>
      </c>
      <c r="K286" s="9">
        <f t="shared" si="18"/>
        <v>0</v>
      </c>
      <c r="L286">
        <v>1</v>
      </c>
      <c r="N286" s="9">
        <f t="shared" si="19"/>
        <v>4157.888195116099</v>
      </c>
      <c r="O286" s="9">
        <f t="shared" si="20"/>
        <v>0</v>
      </c>
    </row>
    <row r="287" spans="1:15" ht="12.75">
      <c r="A287">
        <v>3245</v>
      </c>
      <c r="B287">
        <v>122223</v>
      </c>
      <c r="C287" s="9">
        <v>1493.6009642090999</v>
      </c>
      <c r="D287" t="s">
        <v>31</v>
      </c>
      <c r="F287" s="144" t="s">
        <v>131</v>
      </c>
      <c r="G287" s="144" t="s">
        <v>132</v>
      </c>
      <c r="H287">
        <v>1</v>
      </c>
      <c r="J287" s="11">
        <f t="shared" si="17"/>
        <v>1493.6009642090999</v>
      </c>
      <c r="K287" s="9">
        <f t="shared" si="18"/>
        <v>0</v>
      </c>
      <c r="L287">
        <v>1</v>
      </c>
      <c r="N287" s="9">
        <f t="shared" si="19"/>
        <v>1493.6009642090999</v>
      </c>
      <c r="O287" s="9">
        <f t="shared" si="20"/>
        <v>0</v>
      </c>
    </row>
    <row r="288" spans="1:15" ht="12.75">
      <c r="A288">
        <v>3287</v>
      </c>
      <c r="B288">
        <v>118105</v>
      </c>
      <c r="C288" s="9">
        <v>6434.9339340179995</v>
      </c>
      <c r="D288" t="s">
        <v>31</v>
      </c>
      <c r="F288" s="144" t="s">
        <v>72</v>
      </c>
      <c r="G288" s="144" t="s">
        <v>72</v>
      </c>
      <c r="H288">
        <v>1</v>
      </c>
      <c r="J288" s="11">
        <f t="shared" si="17"/>
        <v>6434.9339340179995</v>
      </c>
      <c r="K288" s="9">
        <f t="shared" si="18"/>
        <v>0</v>
      </c>
      <c r="L288">
        <v>1</v>
      </c>
      <c r="N288" s="9">
        <f t="shared" si="19"/>
        <v>6434.9339340179995</v>
      </c>
      <c r="O288" s="9">
        <f t="shared" si="20"/>
        <v>0</v>
      </c>
    </row>
    <row r="289" spans="1:15" ht="12.75">
      <c r="A289">
        <v>3287</v>
      </c>
      <c r="B289">
        <v>118472</v>
      </c>
      <c r="C289" s="9">
        <v>2025.499630563</v>
      </c>
      <c r="D289" t="s">
        <v>31</v>
      </c>
      <c r="F289" s="144" t="s">
        <v>72</v>
      </c>
      <c r="G289" s="144" t="s">
        <v>72</v>
      </c>
      <c r="H289">
        <v>1</v>
      </c>
      <c r="J289" s="11">
        <f t="shared" si="17"/>
        <v>2025.499630563</v>
      </c>
      <c r="K289" s="9">
        <f t="shared" si="18"/>
        <v>0</v>
      </c>
      <c r="L289">
        <v>1</v>
      </c>
      <c r="N289" s="9">
        <f t="shared" si="19"/>
        <v>2025.499630563</v>
      </c>
      <c r="O289" s="9">
        <f t="shared" si="20"/>
        <v>0</v>
      </c>
    </row>
    <row r="290" spans="1:15" ht="12.75">
      <c r="A290">
        <v>3287</v>
      </c>
      <c r="B290">
        <v>117796</v>
      </c>
      <c r="C290" s="9">
        <v>2214.1464324406998</v>
      </c>
      <c r="D290" t="s">
        <v>31</v>
      </c>
      <c r="F290" s="144" t="s">
        <v>82</v>
      </c>
      <c r="G290" s="144" t="s">
        <v>82</v>
      </c>
      <c r="H290">
        <v>1</v>
      </c>
      <c r="J290" s="11">
        <f t="shared" si="17"/>
        <v>2214.1464324406998</v>
      </c>
      <c r="K290" s="9">
        <f t="shared" si="18"/>
        <v>0</v>
      </c>
      <c r="L290">
        <v>1</v>
      </c>
      <c r="N290" s="9">
        <f t="shared" si="19"/>
        <v>2214.1464324406998</v>
      </c>
      <c r="O290" s="9">
        <f t="shared" si="20"/>
        <v>0</v>
      </c>
    </row>
    <row r="291" spans="1:15" ht="13.5" thickBot="1">
      <c r="A291">
        <v>3287</v>
      </c>
      <c r="B291">
        <v>118578</v>
      </c>
      <c r="C291" s="10">
        <v>3424.8655061535997</v>
      </c>
      <c r="D291" t="s">
        <v>31</v>
      </c>
      <c r="F291" s="145" t="s">
        <v>82</v>
      </c>
      <c r="G291" s="145" t="s">
        <v>82</v>
      </c>
      <c r="H291" s="1">
        <v>1</v>
      </c>
      <c r="I291" s="1"/>
      <c r="J291" s="12">
        <f t="shared" si="17"/>
        <v>3424.8655061535997</v>
      </c>
      <c r="K291" s="10">
        <f t="shared" si="18"/>
        <v>0</v>
      </c>
      <c r="L291" s="1">
        <v>1</v>
      </c>
      <c r="M291" s="1"/>
      <c r="N291" s="10">
        <f t="shared" si="19"/>
        <v>3424.8655061535997</v>
      </c>
      <c r="O291" s="10">
        <f t="shared" si="20"/>
        <v>0</v>
      </c>
    </row>
    <row r="292" spans="3:15" ht="12.75">
      <c r="C292" s="9">
        <f>SUM(C244:C291)</f>
        <v>481903.01274453127</v>
      </c>
      <c r="G292" s="146" t="s">
        <v>106</v>
      </c>
      <c r="H292">
        <f>SUM(H244:H291)</f>
        <v>39</v>
      </c>
      <c r="I292">
        <f aca="true" t="shared" si="21" ref="I292:O292">SUM(I244:I291)</f>
        <v>3</v>
      </c>
      <c r="J292">
        <f t="shared" si="21"/>
        <v>416429.91201340867</v>
      </c>
      <c r="K292">
        <f t="shared" si="21"/>
        <v>25928.016043110398</v>
      </c>
      <c r="L292">
        <f>SUM(L244:L291)</f>
        <v>35.400000000000006</v>
      </c>
      <c r="M292">
        <f>SUM(M244:M291)</f>
        <v>3.8000000000000003</v>
      </c>
      <c r="N292">
        <f t="shared" si="21"/>
        <v>345785.17209819466</v>
      </c>
      <c r="O292">
        <f t="shared" si="21"/>
        <v>55814.70577149063</v>
      </c>
    </row>
    <row r="293" spans="3:15" ht="12.75">
      <c r="C293" s="9"/>
      <c r="G293" s="146" t="s">
        <v>107</v>
      </c>
      <c r="H293">
        <f>COUNT(C244:C291)</f>
        <v>48</v>
      </c>
      <c r="I293">
        <v>48</v>
      </c>
      <c r="J293" s="9"/>
      <c r="K293" s="9"/>
      <c r="L293">
        <v>48</v>
      </c>
      <c r="M293">
        <v>48</v>
      </c>
      <c r="N293" s="9"/>
      <c r="O293" s="9"/>
    </row>
    <row r="294" spans="3:15" ht="12.75">
      <c r="C294" s="9"/>
      <c r="G294" s="147" t="s">
        <v>108</v>
      </c>
      <c r="H294" s="6">
        <f>H292/H293</f>
        <v>0.8125</v>
      </c>
      <c r="I294" s="6">
        <f>SUM(H292:I292)/I293</f>
        <v>0.875</v>
      </c>
      <c r="J294" s="6">
        <f>J292/C292</f>
        <v>0.8641363531673302</v>
      </c>
      <c r="K294" s="6">
        <f>SUM(J292:K292)/C292</f>
        <v>0.9179397438028136</v>
      </c>
      <c r="L294" s="6">
        <f>L292/L293</f>
        <v>0.7375000000000002</v>
      </c>
      <c r="M294" s="6">
        <f>SUM(L292:M292)/M293</f>
        <v>0.8166666666666668</v>
      </c>
      <c r="N294" s="6">
        <f>N292/C292</f>
        <v>0.7175410050434857</v>
      </c>
      <c r="O294" s="6">
        <f>SUM(N292:O292)/C292</f>
        <v>0.8333624552012987</v>
      </c>
    </row>
    <row r="295" ht="12.75">
      <c r="H295" s="9"/>
    </row>
    <row r="297" spans="1:5" ht="12.75">
      <c r="A297" s="7" t="s">
        <v>161</v>
      </c>
      <c r="E297" t="s">
        <v>292</v>
      </c>
    </row>
    <row r="298" ht="12.75">
      <c r="A298" t="s">
        <v>139</v>
      </c>
    </row>
    <row r="299" ht="12.75">
      <c r="A299" t="s">
        <v>140</v>
      </c>
    </row>
    <row r="300" spans="4:15" ht="12.75">
      <c r="D300" t="s">
        <v>19</v>
      </c>
      <c r="E300" t="s">
        <v>20</v>
      </c>
      <c r="H300" t="s">
        <v>21</v>
      </c>
      <c r="I300" t="s">
        <v>21</v>
      </c>
      <c r="J300" s="9" t="s">
        <v>118</v>
      </c>
      <c r="K300" s="9" t="s">
        <v>30</v>
      </c>
      <c r="L300" t="s">
        <v>22</v>
      </c>
      <c r="M300" t="s">
        <v>22</v>
      </c>
      <c r="N300" s="9" t="s">
        <v>119</v>
      </c>
      <c r="O300" s="9" t="s">
        <v>120</v>
      </c>
    </row>
    <row r="301" spans="1:15" ht="13.5" thickBot="1">
      <c r="A301" s="1" t="s">
        <v>23</v>
      </c>
      <c r="B301" s="1" t="s">
        <v>24</v>
      </c>
      <c r="C301" s="1" t="s">
        <v>25</v>
      </c>
      <c r="D301" s="1" t="s">
        <v>26</v>
      </c>
      <c r="E301" s="1" t="s">
        <v>26</v>
      </c>
      <c r="F301" s="143" t="s">
        <v>27</v>
      </c>
      <c r="G301" s="143" t="s">
        <v>28</v>
      </c>
      <c r="H301" s="1" t="s">
        <v>29</v>
      </c>
      <c r="I301" s="1" t="s">
        <v>30</v>
      </c>
      <c r="J301" s="10" t="s">
        <v>121</v>
      </c>
      <c r="K301" s="10" t="s">
        <v>121</v>
      </c>
      <c r="L301" s="1" t="s">
        <v>29</v>
      </c>
      <c r="M301" s="1" t="s">
        <v>30</v>
      </c>
      <c r="N301" s="10" t="s">
        <v>121</v>
      </c>
      <c r="O301" s="10" t="s">
        <v>121</v>
      </c>
    </row>
    <row r="302" spans="1:15" ht="12.75">
      <c r="A302">
        <v>19</v>
      </c>
      <c r="B302">
        <v>10550</v>
      </c>
      <c r="C302">
        <v>4587.5586807877</v>
      </c>
      <c r="D302" t="s">
        <v>31</v>
      </c>
      <c r="F302" s="144" t="s">
        <v>36</v>
      </c>
      <c r="G302" s="144" t="s">
        <v>36</v>
      </c>
      <c r="H302">
        <v>1</v>
      </c>
      <c r="J302" s="11">
        <f aca="true" t="shared" si="22" ref="J302:J333">H302*C302</f>
        <v>4587.5586807877</v>
      </c>
      <c r="K302" s="9">
        <f aca="true" t="shared" si="23" ref="K302:K333">I302*C302</f>
        <v>0</v>
      </c>
      <c r="L302">
        <v>1</v>
      </c>
      <c r="N302" s="9">
        <f aca="true" t="shared" si="24" ref="N302:N333">L302*C302</f>
        <v>4587.5586807877</v>
      </c>
      <c r="O302" s="9">
        <f aca="true" t="shared" si="25" ref="O302:O333">M302*C302</f>
        <v>0</v>
      </c>
    </row>
    <row r="303" spans="1:15" ht="12.75">
      <c r="A303">
        <v>24</v>
      </c>
      <c r="B303">
        <v>10713</v>
      </c>
      <c r="C303">
        <v>1953.9297613662</v>
      </c>
      <c r="D303" t="s">
        <v>31</v>
      </c>
      <c r="F303" s="144" t="s">
        <v>36</v>
      </c>
      <c r="G303" s="144" t="s">
        <v>36</v>
      </c>
      <c r="H303">
        <v>1</v>
      </c>
      <c r="J303" s="11">
        <f t="shared" si="22"/>
        <v>1953.9297613662</v>
      </c>
      <c r="K303" s="9">
        <f t="shared" si="23"/>
        <v>0</v>
      </c>
      <c r="L303">
        <v>1</v>
      </c>
      <c r="N303" s="9">
        <f t="shared" si="24"/>
        <v>1953.9297613662</v>
      </c>
      <c r="O303" s="9">
        <f t="shared" si="25"/>
        <v>0</v>
      </c>
    </row>
    <row r="304" spans="1:15" ht="12.75">
      <c r="A304">
        <v>239</v>
      </c>
      <c r="B304">
        <v>6663</v>
      </c>
      <c r="C304">
        <v>21739.753952314997</v>
      </c>
      <c r="D304" t="s">
        <v>31</v>
      </c>
      <c r="F304" s="144" t="s">
        <v>36</v>
      </c>
      <c r="G304" s="144" t="s">
        <v>36</v>
      </c>
      <c r="H304">
        <v>1</v>
      </c>
      <c r="J304" s="11">
        <f t="shared" si="22"/>
        <v>21739.753952314997</v>
      </c>
      <c r="K304" s="9">
        <f t="shared" si="23"/>
        <v>0</v>
      </c>
      <c r="L304">
        <v>1</v>
      </c>
      <c r="N304" s="9">
        <f t="shared" si="24"/>
        <v>21739.753952314997</v>
      </c>
      <c r="O304" s="9">
        <f t="shared" si="25"/>
        <v>0</v>
      </c>
    </row>
    <row r="305" spans="1:15" ht="12.75">
      <c r="A305">
        <v>243</v>
      </c>
      <c r="B305">
        <v>5484</v>
      </c>
      <c r="C305">
        <v>20812.986216123998</v>
      </c>
      <c r="D305" t="s">
        <v>31</v>
      </c>
      <c r="F305" s="144" t="s">
        <v>36</v>
      </c>
      <c r="G305" s="144" t="s">
        <v>36</v>
      </c>
      <c r="H305">
        <v>1</v>
      </c>
      <c r="J305" s="11">
        <f t="shared" si="22"/>
        <v>20812.986216123998</v>
      </c>
      <c r="K305" s="9">
        <f t="shared" si="23"/>
        <v>0</v>
      </c>
      <c r="L305">
        <v>1</v>
      </c>
      <c r="N305" s="9">
        <f t="shared" si="24"/>
        <v>20812.986216123998</v>
      </c>
      <c r="O305" s="9">
        <f t="shared" si="25"/>
        <v>0</v>
      </c>
    </row>
    <row r="306" spans="1:15" ht="12.75">
      <c r="A306">
        <v>246</v>
      </c>
      <c r="B306">
        <v>4316</v>
      </c>
      <c r="C306">
        <v>8217.244073592099</v>
      </c>
      <c r="D306" t="s">
        <v>31</v>
      </c>
      <c r="F306" s="144" t="s">
        <v>36</v>
      </c>
      <c r="G306" s="144" t="s">
        <v>36</v>
      </c>
      <c r="H306">
        <v>1</v>
      </c>
      <c r="J306" s="11">
        <f t="shared" si="22"/>
        <v>8217.244073592099</v>
      </c>
      <c r="K306" s="9">
        <f t="shared" si="23"/>
        <v>0</v>
      </c>
      <c r="L306">
        <v>1</v>
      </c>
      <c r="N306" s="9">
        <f t="shared" si="24"/>
        <v>8217.244073592099</v>
      </c>
      <c r="O306" s="9">
        <f t="shared" si="25"/>
        <v>0</v>
      </c>
    </row>
    <row r="307" spans="1:15" ht="12.75">
      <c r="A307">
        <v>246</v>
      </c>
      <c r="B307">
        <v>4783</v>
      </c>
      <c r="C307">
        <v>1599.0211121066998</v>
      </c>
      <c r="D307" t="s">
        <v>31</v>
      </c>
      <c r="F307" s="144" t="s">
        <v>36</v>
      </c>
      <c r="G307" s="144" t="s">
        <v>45</v>
      </c>
      <c r="I307">
        <v>0.5</v>
      </c>
      <c r="J307" s="11">
        <f t="shared" si="22"/>
        <v>0</v>
      </c>
      <c r="K307" s="9">
        <f t="shared" si="23"/>
        <v>799.5105560533499</v>
      </c>
      <c r="M307">
        <v>0.5</v>
      </c>
      <c r="N307" s="9">
        <f t="shared" si="24"/>
        <v>0</v>
      </c>
      <c r="O307" s="9">
        <f t="shared" si="25"/>
        <v>799.5105560533499</v>
      </c>
    </row>
    <row r="308" spans="1:15" ht="12.75">
      <c r="A308">
        <v>283</v>
      </c>
      <c r="B308">
        <v>1311</v>
      </c>
      <c r="C308">
        <v>2911.1237968337</v>
      </c>
      <c r="D308" t="s">
        <v>31</v>
      </c>
      <c r="F308" s="144" t="s">
        <v>36</v>
      </c>
      <c r="G308" s="144" t="s">
        <v>36</v>
      </c>
      <c r="H308">
        <v>1</v>
      </c>
      <c r="J308" s="11">
        <f t="shared" si="22"/>
        <v>2911.1237968337</v>
      </c>
      <c r="K308" s="9">
        <f t="shared" si="23"/>
        <v>0</v>
      </c>
      <c r="L308">
        <v>1</v>
      </c>
      <c r="N308" s="9">
        <f t="shared" si="24"/>
        <v>2911.1237968337</v>
      </c>
      <c r="O308" s="9">
        <f t="shared" si="25"/>
        <v>0</v>
      </c>
    </row>
    <row r="309" spans="1:15" ht="12.75">
      <c r="A309">
        <v>621</v>
      </c>
      <c r="B309">
        <v>965</v>
      </c>
      <c r="C309">
        <v>14858.065207966</v>
      </c>
      <c r="D309" t="s">
        <v>31</v>
      </c>
      <c r="F309" s="144" t="s">
        <v>36</v>
      </c>
      <c r="G309" s="144" t="s">
        <v>66</v>
      </c>
      <c r="H309">
        <v>1</v>
      </c>
      <c r="J309" s="11">
        <f t="shared" si="22"/>
        <v>14858.065207966</v>
      </c>
      <c r="K309" s="9">
        <f t="shared" si="23"/>
        <v>0</v>
      </c>
      <c r="L309">
        <v>0.5</v>
      </c>
      <c r="M309">
        <v>0.25</v>
      </c>
      <c r="N309" s="9">
        <f t="shared" si="24"/>
        <v>7429.032603983</v>
      </c>
      <c r="O309" s="9">
        <f t="shared" si="25"/>
        <v>3714.5163019915</v>
      </c>
    </row>
    <row r="310" spans="1:15" ht="12.75">
      <c r="A310">
        <v>621</v>
      </c>
      <c r="B310">
        <v>878</v>
      </c>
      <c r="C310">
        <v>2452.0556848496</v>
      </c>
      <c r="D310" t="s">
        <v>31</v>
      </c>
      <c r="F310" s="144" t="s">
        <v>36</v>
      </c>
      <c r="G310" s="144" t="s">
        <v>59</v>
      </c>
      <c r="I310">
        <v>0.5</v>
      </c>
      <c r="J310" s="11">
        <f t="shared" si="22"/>
        <v>0</v>
      </c>
      <c r="K310" s="9">
        <f t="shared" si="23"/>
        <v>1226.0278424248</v>
      </c>
      <c r="M310">
        <v>0.5</v>
      </c>
      <c r="N310" s="9">
        <f t="shared" si="24"/>
        <v>0</v>
      </c>
      <c r="O310" s="9">
        <f t="shared" si="25"/>
        <v>1226.0278424248</v>
      </c>
    </row>
    <row r="311" spans="1:15" ht="12.75">
      <c r="A311">
        <v>625</v>
      </c>
      <c r="B311">
        <v>702</v>
      </c>
      <c r="C311">
        <v>39932.41394671999</v>
      </c>
      <c r="D311" t="s">
        <v>31</v>
      </c>
      <c r="F311" s="144" t="s">
        <v>36</v>
      </c>
      <c r="G311" s="144" t="s">
        <v>59</v>
      </c>
      <c r="I311">
        <v>0.5</v>
      </c>
      <c r="J311" s="11">
        <f t="shared" si="22"/>
        <v>0</v>
      </c>
      <c r="K311" s="9">
        <f t="shared" si="23"/>
        <v>19966.206973359996</v>
      </c>
      <c r="M311">
        <v>0.5</v>
      </c>
      <c r="N311" s="9">
        <f t="shared" si="24"/>
        <v>0</v>
      </c>
      <c r="O311" s="9">
        <f t="shared" si="25"/>
        <v>19966.206973359996</v>
      </c>
    </row>
    <row r="312" spans="1:15" ht="12.75">
      <c r="A312">
        <v>625</v>
      </c>
      <c r="B312">
        <v>790</v>
      </c>
      <c r="C312">
        <v>2224.2771038413</v>
      </c>
      <c r="D312" t="s">
        <v>31</v>
      </c>
      <c r="F312" s="144" t="s">
        <v>36</v>
      </c>
      <c r="G312" s="144" t="s">
        <v>66</v>
      </c>
      <c r="H312">
        <v>1</v>
      </c>
      <c r="J312" s="11">
        <f t="shared" si="22"/>
        <v>2224.2771038413</v>
      </c>
      <c r="K312" s="9">
        <f t="shared" si="23"/>
        <v>0</v>
      </c>
      <c r="L312">
        <v>0.5</v>
      </c>
      <c r="M312">
        <v>0.25</v>
      </c>
      <c r="N312" s="9">
        <f t="shared" si="24"/>
        <v>1112.13855192065</v>
      </c>
      <c r="O312" s="9">
        <f t="shared" si="25"/>
        <v>556.069275960325</v>
      </c>
    </row>
    <row r="313" spans="1:15" ht="12.75">
      <c r="A313">
        <v>625</v>
      </c>
      <c r="B313">
        <v>907</v>
      </c>
      <c r="C313">
        <v>24800.144384879997</v>
      </c>
      <c r="D313" t="s">
        <v>31</v>
      </c>
      <c r="F313" s="144" t="s">
        <v>36</v>
      </c>
      <c r="G313" s="144" t="s">
        <v>45</v>
      </c>
      <c r="I313">
        <v>0.5</v>
      </c>
      <c r="J313" s="11">
        <f t="shared" si="22"/>
        <v>0</v>
      </c>
      <c r="K313" s="9">
        <f t="shared" si="23"/>
        <v>12400.072192439999</v>
      </c>
      <c r="M313">
        <v>0.5</v>
      </c>
      <c r="N313" s="9">
        <f t="shared" si="24"/>
        <v>0</v>
      </c>
      <c r="O313" s="9">
        <f t="shared" si="25"/>
        <v>12400.072192439999</v>
      </c>
    </row>
    <row r="314" spans="1:15" ht="12.75">
      <c r="A314">
        <v>627</v>
      </c>
      <c r="B314">
        <v>526</v>
      </c>
      <c r="C314">
        <v>109786.9293068</v>
      </c>
      <c r="D314" t="s">
        <v>31</v>
      </c>
      <c r="F314" s="144" t="s">
        <v>36</v>
      </c>
      <c r="G314" s="144" t="s">
        <v>66</v>
      </c>
      <c r="H314">
        <v>1</v>
      </c>
      <c r="J314" s="11">
        <f t="shared" si="22"/>
        <v>109786.9293068</v>
      </c>
      <c r="K314" s="9">
        <f t="shared" si="23"/>
        <v>0</v>
      </c>
      <c r="L314">
        <v>0.5</v>
      </c>
      <c r="M314">
        <v>0.25</v>
      </c>
      <c r="N314" s="9">
        <f t="shared" si="24"/>
        <v>54893.4646534</v>
      </c>
      <c r="O314" s="9">
        <f t="shared" si="25"/>
        <v>27446.7323267</v>
      </c>
    </row>
    <row r="315" spans="1:15" ht="12.75">
      <c r="A315">
        <v>630</v>
      </c>
      <c r="B315">
        <v>571</v>
      </c>
      <c r="C315">
        <v>34709.323109401994</v>
      </c>
      <c r="D315" t="s">
        <v>31</v>
      </c>
      <c r="F315" s="144" t="s">
        <v>36</v>
      </c>
      <c r="G315" s="144" t="s">
        <v>36</v>
      </c>
      <c r="H315">
        <v>1</v>
      </c>
      <c r="J315" s="11">
        <f t="shared" si="22"/>
        <v>34709.323109401994</v>
      </c>
      <c r="K315" s="9">
        <f t="shared" si="23"/>
        <v>0</v>
      </c>
      <c r="L315">
        <v>1</v>
      </c>
      <c r="N315" s="9">
        <f t="shared" si="24"/>
        <v>34709.323109401994</v>
      </c>
      <c r="O315" s="9">
        <f t="shared" si="25"/>
        <v>0</v>
      </c>
    </row>
    <row r="316" spans="1:15" ht="12.75">
      <c r="A316">
        <v>243</v>
      </c>
      <c r="B316">
        <v>5539</v>
      </c>
      <c r="C316">
        <v>3844.4244297612</v>
      </c>
      <c r="D316" t="s">
        <v>31</v>
      </c>
      <c r="F316" s="144" t="s">
        <v>78</v>
      </c>
      <c r="G316" s="144" t="s">
        <v>45</v>
      </c>
      <c r="H316">
        <v>1</v>
      </c>
      <c r="J316" s="11">
        <f t="shared" si="22"/>
        <v>3844.4244297612</v>
      </c>
      <c r="K316" s="9">
        <f t="shared" si="23"/>
        <v>0</v>
      </c>
      <c r="L316">
        <v>0.5</v>
      </c>
      <c r="M316">
        <v>0.25</v>
      </c>
      <c r="N316" s="9">
        <f t="shared" si="24"/>
        <v>1922.2122148806</v>
      </c>
      <c r="O316" s="9">
        <f t="shared" si="25"/>
        <v>961.1061074403</v>
      </c>
    </row>
    <row r="317" spans="1:15" ht="12.75">
      <c r="A317">
        <v>246</v>
      </c>
      <c r="B317">
        <v>4315</v>
      </c>
      <c r="C317">
        <v>9305.9376079813</v>
      </c>
      <c r="D317" t="s">
        <v>31</v>
      </c>
      <c r="F317" s="144" t="s">
        <v>66</v>
      </c>
      <c r="G317" s="144" t="s">
        <v>36</v>
      </c>
      <c r="H317">
        <v>1</v>
      </c>
      <c r="J317" s="11">
        <f t="shared" si="22"/>
        <v>9305.9376079813</v>
      </c>
      <c r="K317" s="9">
        <f t="shared" si="23"/>
        <v>0</v>
      </c>
      <c r="L317">
        <v>0.5</v>
      </c>
      <c r="M317">
        <v>0.25</v>
      </c>
      <c r="N317" s="9">
        <f t="shared" si="24"/>
        <v>4652.96880399065</v>
      </c>
      <c r="O317" s="9">
        <f t="shared" si="25"/>
        <v>2326.484401995325</v>
      </c>
    </row>
    <row r="318" spans="1:15" ht="12.75">
      <c r="A318">
        <v>246</v>
      </c>
      <c r="B318">
        <v>4428</v>
      </c>
      <c r="C318">
        <v>2471.5764004773996</v>
      </c>
      <c r="D318" t="s">
        <v>31</v>
      </c>
      <c r="F318" s="144" t="s">
        <v>66</v>
      </c>
      <c r="G318" s="144" t="s">
        <v>36</v>
      </c>
      <c r="H318">
        <v>1</v>
      </c>
      <c r="J318" s="11">
        <f t="shared" si="22"/>
        <v>2471.5764004773996</v>
      </c>
      <c r="K318" s="9">
        <f t="shared" si="23"/>
        <v>0</v>
      </c>
      <c r="L318">
        <v>0.5</v>
      </c>
      <c r="M318">
        <v>0.25</v>
      </c>
      <c r="N318" s="9">
        <f t="shared" si="24"/>
        <v>1235.7882002386998</v>
      </c>
      <c r="O318" s="9">
        <f t="shared" si="25"/>
        <v>617.8941001193499</v>
      </c>
    </row>
    <row r="319" spans="1:15" ht="12.75">
      <c r="A319">
        <v>246</v>
      </c>
      <c r="B319">
        <v>4559</v>
      </c>
      <c r="C319">
        <v>21517.242031977</v>
      </c>
      <c r="D319" t="s">
        <v>31</v>
      </c>
      <c r="F319" s="144" t="s">
        <v>66</v>
      </c>
      <c r="G319" s="144" t="s">
        <v>59</v>
      </c>
      <c r="H319">
        <v>1</v>
      </c>
      <c r="J319" s="11">
        <f t="shared" si="22"/>
        <v>21517.242031977</v>
      </c>
      <c r="K319" s="9">
        <f t="shared" si="23"/>
        <v>0</v>
      </c>
      <c r="L319">
        <v>0.5</v>
      </c>
      <c r="M319">
        <v>0.25</v>
      </c>
      <c r="N319" s="9">
        <f t="shared" si="24"/>
        <v>10758.6210159885</v>
      </c>
      <c r="O319" s="9">
        <f t="shared" si="25"/>
        <v>5379.31050799425</v>
      </c>
    </row>
    <row r="320" spans="1:15" ht="12.75">
      <c r="A320">
        <v>30</v>
      </c>
      <c r="B320">
        <v>10074</v>
      </c>
      <c r="C320">
        <v>2331.3194612637</v>
      </c>
      <c r="D320" t="s">
        <v>31</v>
      </c>
      <c r="F320" s="144" t="s">
        <v>102</v>
      </c>
      <c r="G320" s="144" t="s">
        <v>59</v>
      </c>
      <c r="I320">
        <v>0.5</v>
      </c>
      <c r="J320" s="11">
        <f t="shared" si="22"/>
        <v>0</v>
      </c>
      <c r="K320" s="9">
        <f t="shared" si="23"/>
        <v>1165.65973063185</v>
      </c>
      <c r="M320" s="13">
        <v>0.5</v>
      </c>
      <c r="N320" s="9">
        <f t="shared" si="24"/>
        <v>0</v>
      </c>
      <c r="O320" s="9">
        <f t="shared" si="25"/>
        <v>1165.65973063185</v>
      </c>
    </row>
    <row r="321" spans="1:15" ht="12.75">
      <c r="A321">
        <v>22</v>
      </c>
      <c r="B321">
        <v>9942</v>
      </c>
      <c r="C321">
        <v>5213.5275316611</v>
      </c>
      <c r="D321" t="s">
        <v>31</v>
      </c>
      <c r="F321" s="144" t="s">
        <v>34</v>
      </c>
      <c r="G321" s="144" t="s">
        <v>45</v>
      </c>
      <c r="I321">
        <v>0.5</v>
      </c>
      <c r="J321" s="11">
        <f t="shared" si="22"/>
        <v>0</v>
      </c>
      <c r="K321" s="9">
        <f t="shared" si="23"/>
        <v>2606.76376583055</v>
      </c>
      <c r="M321">
        <v>0.5</v>
      </c>
      <c r="N321" s="9">
        <f t="shared" si="24"/>
        <v>0</v>
      </c>
      <c r="O321" s="9">
        <f t="shared" si="25"/>
        <v>2606.76376583055</v>
      </c>
    </row>
    <row r="322" spans="1:15" ht="12.75">
      <c r="A322">
        <v>22</v>
      </c>
      <c r="B322">
        <v>9944</v>
      </c>
      <c r="C322">
        <v>2336.6008136011997</v>
      </c>
      <c r="D322" t="s">
        <v>31</v>
      </c>
      <c r="F322" s="144" t="s">
        <v>34</v>
      </c>
      <c r="G322" s="144" t="s">
        <v>34</v>
      </c>
      <c r="H322">
        <v>1</v>
      </c>
      <c r="J322" s="11">
        <f t="shared" si="22"/>
        <v>2336.6008136011997</v>
      </c>
      <c r="K322" s="9">
        <f t="shared" si="23"/>
        <v>0</v>
      </c>
      <c r="L322">
        <v>1</v>
      </c>
      <c r="N322" s="9">
        <f t="shared" si="24"/>
        <v>2336.6008136011997</v>
      </c>
      <c r="O322" s="9">
        <f t="shared" si="25"/>
        <v>0</v>
      </c>
    </row>
    <row r="323" spans="1:15" ht="12.75">
      <c r="A323">
        <v>22</v>
      </c>
      <c r="B323">
        <v>9515</v>
      </c>
      <c r="C323">
        <v>7942.0008805674</v>
      </c>
      <c r="D323" t="s">
        <v>31</v>
      </c>
      <c r="F323" s="144" t="s">
        <v>34</v>
      </c>
      <c r="G323" s="144" t="s">
        <v>45</v>
      </c>
      <c r="I323">
        <v>0.5</v>
      </c>
      <c r="J323" s="11">
        <f t="shared" si="22"/>
        <v>0</v>
      </c>
      <c r="K323" s="9">
        <f t="shared" si="23"/>
        <v>3971.0004402837</v>
      </c>
      <c r="M323">
        <v>0.5</v>
      </c>
      <c r="N323" s="9">
        <f t="shared" si="24"/>
        <v>0</v>
      </c>
      <c r="O323" s="9">
        <f t="shared" si="25"/>
        <v>3971.0004402837</v>
      </c>
    </row>
    <row r="324" spans="1:15" ht="12.75">
      <c r="A324">
        <v>30</v>
      </c>
      <c r="B324">
        <v>10152</v>
      </c>
      <c r="C324">
        <v>3273.6143341609</v>
      </c>
      <c r="D324" t="s">
        <v>31</v>
      </c>
      <c r="F324" s="144" t="s">
        <v>34</v>
      </c>
      <c r="G324" s="144" t="s">
        <v>34</v>
      </c>
      <c r="H324">
        <v>1</v>
      </c>
      <c r="J324" s="11">
        <f t="shared" si="22"/>
        <v>3273.6143341609</v>
      </c>
      <c r="K324" s="9">
        <f t="shared" si="23"/>
        <v>0</v>
      </c>
      <c r="L324">
        <v>1</v>
      </c>
      <c r="N324" s="9">
        <f t="shared" si="24"/>
        <v>3273.6143341609</v>
      </c>
      <c r="O324" s="9">
        <f t="shared" si="25"/>
        <v>0</v>
      </c>
    </row>
    <row r="325" spans="1:15" ht="12.75">
      <c r="A325">
        <v>239</v>
      </c>
      <c r="B325">
        <v>7198</v>
      </c>
      <c r="C325">
        <v>2123.6196321137</v>
      </c>
      <c r="D325" t="s">
        <v>31</v>
      </c>
      <c r="F325" s="144" t="s">
        <v>34</v>
      </c>
      <c r="G325" s="144" t="s">
        <v>34</v>
      </c>
      <c r="H325">
        <v>1</v>
      </c>
      <c r="J325" s="11">
        <f t="shared" si="22"/>
        <v>2123.6196321137</v>
      </c>
      <c r="K325" s="9">
        <f t="shared" si="23"/>
        <v>0</v>
      </c>
      <c r="L325">
        <v>1</v>
      </c>
      <c r="N325" s="9">
        <f t="shared" si="24"/>
        <v>2123.6196321137</v>
      </c>
      <c r="O325" s="9">
        <f t="shared" si="25"/>
        <v>0</v>
      </c>
    </row>
    <row r="326" spans="1:15" ht="12.75">
      <c r="A326">
        <v>239</v>
      </c>
      <c r="B326">
        <v>6988</v>
      </c>
      <c r="C326">
        <v>2362.7706353012</v>
      </c>
      <c r="D326" t="s">
        <v>31</v>
      </c>
      <c r="F326" s="144" t="s">
        <v>34</v>
      </c>
      <c r="G326" s="144" t="s">
        <v>34</v>
      </c>
      <c r="H326">
        <v>1</v>
      </c>
      <c r="J326" s="11">
        <f t="shared" si="22"/>
        <v>2362.7706353012</v>
      </c>
      <c r="K326" s="9">
        <f t="shared" si="23"/>
        <v>0</v>
      </c>
      <c r="L326">
        <v>1</v>
      </c>
      <c r="N326" s="9">
        <f t="shared" si="24"/>
        <v>2362.7706353012</v>
      </c>
      <c r="O326" s="9">
        <f t="shared" si="25"/>
        <v>0</v>
      </c>
    </row>
    <row r="327" spans="1:15" ht="12.75">
      <c r="A327">
        <v>239</v>
      </c>
      <c r="B327">
        <v>6989</v>
      </c>
      <c r="C327">
        <v>2988.4123230501996</v>
      </c>
      <c r="D327" t="s">
        <v>31</v>
      </c>
      <c r="F327" s="144" t="s">
        <v>34</v>
      </c>
      <c r="G327" s="144" t="s">
        <v>34</v>
      </c>
      <c r="H327">
        <v>1</v>
      </c>
      <c r="J327" s="11">
        <f t="shared" si="22"/>
        <v>2988.4123230501996</v>
      </c>
      <c r="K327" s="9">
        <f t="shared" si="23"/>
        <v>0</v>
      </c>
      <c r="L327">
        <v>1</v>
      </c>
      <c r="N327" s="9">
        <f t="shared" si="24"/>
        <v>2988.4123230501996</v>
      </c>
      <c r="O327" s="9">
        <f t="shared" si="25"/>
        <v>0</v>
      </c>
    </row>
    <row r="328" spans="1:15" ht="12.75">
      <c r="A328">
        <v>240</v>
      </c>
      <c r="B328">
        <v>6643</v>
      </c>
      <c r="C328">
        <v>1993.4093527049</v>
      </c>
      <c r="D328" t="s">
        <v>31</v>
      </c>
      <c r="F328" s="144" t="s">
        <v>34</v>
      </c>
      <c r="G328" s="144" t="s">
        <v>45</v>
      </c>
      <c r="I328">
        <v>0.5</v>
      </c>
      <c r="J328" s="11">
        <f t="shared" si="22"/>
        <v>0</v>
      </c>
      <c r="K328" s="9">
        <f t="shared" si="23"/>
        <v>996.70467635245</v>
      </c>
      <c r="M328">
        <v>0.5</v>
      </c>
      <c r="N328" s="9">
        <f t="shared" si="24"/>
        <v>0</v>
      </c>
      <c r="O328" s="9">
        <f t="shared" si="25"/>
        <v>996.70467635245</v>
      </c>
    </row>
    <row r="329" spans="1:15" ht="12.75">
      <c r="A329">
        <v>242</v>
      </c>
      <c r="B329">
        <v>6568</v>
      </c>
      <c r="C329">
        <v>3309.8502356634</v>
      </c>
      <c r="D329" t="s">
        <v>31</v>
      </c>
      <c r="F329" s="144" t="s">
        <v>34</v>
      </c>
      <c r="G329" s="144" t="s">
        <v>36</v>
      </c>
      <c r="J329" s="11">
        <f t="shared" si="22"/>
        <v>0</v>
      </c>
      <c r="K329" s="9">
        <f t="shared" si="23"/>
        <v>0</v>
      </c>
      <c r="N329" s="9">
        <f t="shared" si="24"/>
        <v>0</v>
      </c>
      <c r="O329" s="9">
        <f t="shared" si="25"/>
        <v>0</v>
      </c>
    </row>
    <row r="330" spans="1:15" ht="12.75">
      <c r="A330">
        <v>241</v>
      </c>
      <c r="B330">
        <v>9276</v>
      </c>
      <c r="C330">
        <v>2845.1653973237</v>
      </c>
      <c r="D330" t="s">
        <v>31</v>
      </c>
      <c r="F330" s="144" t="s">
        <v>53</v>
      </c>
      <c r="G330" s="144" t="s">
        <v>158</v>
      </c>
      <c r="H330">
        <v>1</v>
      </c>
      <c r="J330" s="11">
        <f t="shared" si="22"/>
        <v>2845.1653973237</v>
      </c>
      <c r="K330" s="9">
        <f t="shared" si="23"/>
        <v>0</v>
      </c>
      <c r="L330">
        <v>0.3</v>
      </c>
      <c r="N330" s="9">
        <f t="shared" si="24"/>
        <v>853.5496191971099</v>
      </c>
      <c r="O330" s="9">
        <f t="shared" si="25"/>
        <v>0</v>
      </c>
    </row>
    <row r="331" spans="1:15" ht="12.75">
      <c r="A331">
        <v>28</v>
      </c>
      <c r="B331">
        <v>10572</v>
      </c>
      <c r="C331">
        <v>4147.856537640099</v>
      </c>
      <c r="D331" t="s">
        <v>31</v>
      </c>
      <c r="F331" s="144" t="s">
        <v>122</v>
      </c>
      <c r="G331" s="144" t="s">
        <v>34</v>
      </c>
      <c r="H331">
        <v>1</v>
      </c>
      <c r="J331" s="11">
        <f t="shared" si="22"/>
        <v>4147.856537640099</v>
      </c>
      <c r="K331" s="9">
        <f t="shared" si="23"/>
        <v>0</v>
      </c>
      <c r="L331">
        <v>0.5</v>
      </c>
      <c r="M331">
        <v>0.25</v>
      </c>
      <c r="N331" s="9">
        <f t="shared" si="24"/>
        <v>2073.9282688200497</v>
      </c>
      <c r="O331" s="9">
        <f t="shared" si="25"/>
        <v>1036.9641344100248</v>
      </c>
    </row>
    <row r="332" spans="1:15" ht="12.75">
      <c r="A332">
        <v>242</v>
      </c>
      <c r="B332">
        <v>6495</v>
      </c>
      <c r="C332">
        <v>2645.3134208246997</v>
      </c>
      <c r="D332" t="s">
        <v>31</v>
      </c>
      <c r="F332" s="144" t="s">
        <v>153</v>
      </c>
      <c r="G332" s="144" t="s">
        <v>154</v>
      </c>
      <c r="H332">
        <v>1</v>
      </c>
      <c r="J332" s="11">
        <f t="shared" si="22"/>
        <v>2645.3134208246997</v>
      </c>
      <c r="K332" s="9">
        <f t="shared" si="23"/>
        <v>0</v>
      </c>
      <c r="L332">
        <v>0.5</v>
      </c>
      <c r="N332" s="9">
        <f t="shared" si="24"/>
        <v>1322.6567104123499</v>
      </c>
      <c r="O332" s="9">
        <f t="shared" si="25"/>
        <v>0</v>
      </c>
    </row>
    <row r="333" spans="1:15" ht="12.75">
      <c r="A333">
        <v>242</v>
      </c>
      <c r="B333">
        <v>6406</v>
      </c>
      <c r="C333">
        <v>2773.2715093186</v>
      </c>
      <c r="D333" t="s">
        <v>31</v>
      </c>
      <c r="F333" s="144" t="s">
        <v>155</v>
      </c>
      <c r="G333" s="144" t="s">
        <v>156</v>
      </c>
      <c r="H333">
        <v>1</v>
      </c>
      <c r="J333" s="11">
        <f t="shared" si="22"/>
        <v>2773.2715093186</v>
      </c>
      <c r="K333" s="9">
        <f t="shared" si="23"/>
        <v>0</v>
      </c>
      <c r="L333">
        <v>0.3</v>
      </c>
      <c r="M333">
        <v>0</v>
      </c>
      <c r="N333" s="9">
        <f t="shared" si="24"/>
        <v>831.9814527955799</v>
      </c>
      <c r="O333" s="9">
        <f t="shared" si="25"/>
        <v>0</v>
      </c>
    </row>
    <row r="334" spans="1:15" ht="12.75">
      <c r="A334">
        <v>19</v>
      </c>
      <c r="B334">
        <v>10547</v>
      </c>
      <c r="C334">
        <v>1866.7800262012</v>
      </c>
      <c r="D334" t="s">
        <v>31</v>
      </c>
      <c r="F334" s="144" t="s">
        <v>45</v>
      </c>
      <c r="G334" s="144" t="s">
        <v>45</v>
      </c>
      <c r="H334">
        <v>1</v>
      </c>
      <c r="J334" s="11">
        <f aca="true" t="shared" si="26" ref="J334:J365">H334*C334</f>
        <v>1866.7800262012</v>
      </c>
      <c r="K334" s="9">
        <f aca="true" t="shared" si="27" ref="K334:K365">I334*C334</f>
        <v>0</v>
      </c>
      <c r="L334">
        <v>1</v>
      </c>
      <c r="N334" s="9">
        <f aca="true" t="shared" si="28" ref="N334:N365">L334*C334</f>
        <v>1866.7800262012</v>
      </c>
      <c r="O334" s="9">
        <f aca="true" t="shared" si="29" ref="O334:O365">M334*C334</f>
        <v>0</v>
      </c>
    </row>
    <row r="335" spans="1:15" ht="12.75">
      <c r="A335">
        <v>24</v>
      </c>
      <c r="B335">
        <v>10582</v>
      </c>
      <c r="C335">
        <v>1440.5424811044</v>
      </c>
      <c r="D335" t="s">
        <v>31</v>
      </c>
      <c r="F335" s="144" t="s">
        <v>45</v>
      </c>
      <c r="G335" s="144" t="s">
        <v>45</v>
      </c>
      <c r="H335">
        <v>1</v>
      </c>
      <c r="J335" s="11">
        <f t="shared" si="26"/>
        <v>1440.5424811044</v>
      </c>
      <c r="K335" s="9">
        <f t="shared" si="27"/>
        <v>0</v>
      </c>
      <c r="L335">
        <v>1</v>
      </c>
      <c r="N335" s="9">
        <f t="shared" si="28"/>
        <v>1440.5424811044</v>
      </c>
      <c r="O335" s="9">
        <f t="shared" si="29"/>
        <v>0</v>
      </c>
    </row>
    <row r="336" spans="1:15" ht="12.75">
      <c r="A336">
        <v>24</v>
      </c>
      <c r="B336">
        <v>10070</v>
      </c>
      <c r="C336">
        <v>30393.319732583997</v>
      </c>
      <c r="D336" t="s">
        <v>31</v>
      </c>
      <c r="F336" s="144" t="s">
        <v>45</v>
      </c>
      <c r="G336" s="144" t="s">
        <v>34</v>
      </c>
      <c r="I336">
        <v>0.5</v>
      </c>
      <c r="J336" s="11">
        <f t="shared" si="26"/>
        <v>0</v>
      </c>
      <c r="K336" s="9">
        <f t="shared" si="27"/>
        <v>15196.659866291999</v>
      </c>
      <c r="M336">
        <v>0.5</v>
      </c>
      <c r="N336" s="9">
        <f t="shared" si="28"/>
        <v>0</v>
      </c>
      <c r="O336" s="9">
        <f t="shared" si="29"/>
        <v>15196.659866291999</v>
      </c>
    </row>
    <row r="337" spans="1:15" ht="12.75">
      <c r="A337">
        <v>30</v>
      </c>
      <c r="B337">
        <v>10153</v>
      </c>
      <c r="C337">
        <v>2395.822041342</v>
      </c>
      <c r="D337" t="s">
        <v>31</v>
      </c>
      <c r="F337" s="144" t="s">
        <v>45</v>
      </c>
      <c r="G337" s="144" t="s">
        <v>45</v>
      </c>
      <c r="H337">
        <v>1</v>
      </c>
      <c r="J337" s="11">
        <f t="shared" si="26"/>
        <v>2395.822041342</v>
      </c>
      <c r="K337" s="9">
        <f t="shared" si="27"/>
        <v>0</v>
      </c>
      <c r="L337">
        <v>1</v>
      </c>
      <c r="N337" s="9">
        <f t="shared" si="28"/>
        <v>2395.822041342</v>
      </c>
      <c r="O337" s="9">
        <f t="shared" si="29"/>
        <v>0</v>
      </c>
    </row>
    <row r="338" spans="1:15" ht="12.75">
      <c r="A338">
        <v>32</v>
      </c>
      <c r="B338">
        <v>9823</v>
      </c>
      <c r="C338">
        <v>47559.304401293</v>
      </c>
      <c r="D338" t="s">
        <v>31</v>
      </c>
      <c r="F338" s="144" t="s">
        <v>45</v>
      </c>
      <c r="G338" s="144" t="s">
        <v>45</v>
      </c>
      <c r="H338">
        <v>1</v>
      </c>
      <c r="J338" s="11">
        <f t="shared" si="26"/>
        <v>47559.304401293</v>
      </c>
      <c r="K338" s="9">
        <f t="shared" si="27"/>
        <v>0</v>
      </c>
      <c r="L338">
        <v>1</v>
      </c>
      <c r="N338" s="9">
        <f t="shared" si="28"/>
        <v>47559.304401293</v>
      </c>
      <c r="O338" s="9">
        <f t="shared" si="29"/>
        <v>0</v>
      </c>
    </row>
    <row r="339" spans="1:15" ht="12.75">
      <c r="A339">
        <v>239</v>
      </c>
      <c r="B339">
        <v>6866</v>
      </c>
      <c r="C339">
        <v>10968.441807612999</v>
      </c>
      <c r="D339" t="s">
        <v>31</v>
      </c>
      <c r="F339" s="144" t="s">
        <v>45</v>
      </c>
      <c r="G339" s="144" t="s">
        <v>45</v>
      </c>
      <c r="H339">
        <v>1</v>
      </c>
      <c r="J339" s="11">
        <f t="shared" si="26"/>
        <v>10968.441807612999</v>
      </c>
      <c r="K339" s="9">
        <f t="shared" si="27"/>
        <v>0</v>
      </c>
      <c r="L339">
        <v>1</v>
      </c>
      <c r="N339" s="9">
        <f t="shared" si="28"/>
        <v>10968.441807612999</v>
      </c>
      <c r="O339" s="9">
        <f t="shared" si="29"/>
        <v>0</v>
      </c>
    </row>
    <row r="340" spans="1:15" ht="12.75">
      <c r="A340">
        <v>24</v>
      </c>
      <c r="B340">
        <v>10585</v>
      </c>
      <c r="C340">
        <v>5621.881683597299</v>
      </c>
      <c r="D340" t="s">
        <v>31</v>
      </c>
      <c r="F340" s="144" t="s">
        <v>160</v>
      </c>
      <c r="G340" s="144" t="s">
        <v>34</v>
      </c>
      <c r="H340">
        <v>0.2</v>
      </c>
      <c r="J340" s="11">
        <f t="shared" si="26"/>
        <v>1124.37633671946</v>
      </c>
      <c r="K340" s="9">
        <f t="shared" si="27"/>
        <v>0</v>
      </c>
      <c r="L340">
        <v>0.2</v>
      </c>
      <c r="M340">
        <v>0.4</v>
      </c>
      <c r="N340" s="9">
        <f t="shared" si="28"/>
        <v>1124.37633671946</v>
      </c>
      <c r="O340" s="9">
        <f t="shared" si="29"/>
        <v>2248.75267343892</v>
      </c>
    </row>
    <row r="341" spans="1:15" ht="12.75">
      <c r="A341">
        <v>30</v>
      </c>
      <c r="B341">
        <v>10622</v>
      </c>
      <c r="C341">
        <v>5435.612977850699</v>
      </c>
      <c r="D341" t="s">
        <v>31</v>
      </c>
      <c r="F341" s="144" t="s">
        <v>160</v>
      </c>
      <c r="G341" s="144" t="s">
        <v>45</v>
      </c>
      <c r="H341">
        <v>1</v>
      </c>
      <c r="J341" s="11">
        <f t="shared" si="26"/>
        <v>5435.612977850699</v>
      </c>
      <c r="K341" s="9">
        <f t="shared" si="27"/>
        <v>0</v>
      </c>
      <c r="L341">
        <v>0.8</v>
      </c>
      <c r="M341">
        <v>0.1</v>
      </c>
      <c r="N341" s="9">
        <f t="shared" si="28"/>
        <v>4348.49038228056</v>
      </c>
      <c r="O341" s="9">
        <f t="shared" si="29"/>
        <v>543.56129778507</v>
      </c>
    </row>
    <row r="342" spans="1:15" ht="12.75">
      <c r="A342">
        <v>246</v>
      </c>
      <c r="B342">
        <v>4401</v>
      </c>
      <c r="C342">
        <v>3255.1158928303</v>
      </c>
      <c r="D342" t="s">
        <v>31</v>
      </c>
      <c r="F342" s="144" t="s">
        <v>152</v>
      </c>
      <c r="G342" s="144" t="s">
        <v>34</v>
      </c>
      <c r="I342">
        <v>0.5</v>
      </c>
      <c r="J342" s="11">
        <f t="shared" si="26"/>
        <v>0</v>
      </c>
      <c r="K342" s="9">
        <f t="shared" si="27"/>
        <v>1627.55794641515</v>
      </c>
      <c r="M342">
        <v>0.5</v>
      </c>
      <c r="N342" s="9">
        <f t="shared" si="28"/>
        <v>0</v>
      </c>
      <c r="O342" s="9">
        <f t="shared" si="29"/>
        <v>1627.55794641515</v>
      </c>
    </row>
    <row r="343" spans="1:15" ht="12.75">
      <c r="A343">
        <v>246</v>
      </c>
      <c r="B343">
        <v>4386</v>
      </c>
      <c r="C343">
        <v>5590.3305955231</v>
      </c>
      <c r="D343" t="s">
        <v>31</v>
      </c>
      <c r="F343" s="144" t="s">
        <v>152</v>
      </c>
      <c r="G343" s="144" t="s">
        <v>45</v>
      </c>
      <c r="H343">
        <v>1</v>
      </c>
      <c r="J343" s="11">
        <f t="shared" si="26"/>
        <v>5590.3305955231</v>
      </c>
      <c r="K343" s="9">
        <f t="shared" si="27"/>
        <v>0</v>
      </c>
      <c r="L343">
        <v>1</v>
      </c>
      <c r="N343" s="9">
        <f t="shared" si="28"/>
        <v>5590.3305955231</v>
      </c>
      <c r="O343" s="9">
        <f t="shared" si="29"/>
        <v>0</v>
      </c>
    </row>
    <row r="344" spans="1:15" ht="12.75">
      <c r="A344">
        <v>28</v>
      </c>
      <c r="B344">
        <v>10367</v>
      </c>
      <c r="C344">
        <v>7013.6446195245</v>
      </c>
      <c r="D344" t="s">
        <v>31</v>
      </c>
      <c r="F344" s="144" t="s">
        <v>91</v>
      </c>
      <c r="G344" s="144" t="s">
        <v>45</v>
      </c>
      <c r="H344">
        <v>1</v>
      </c>
      <c r="J344" s="11">
        <f t="shared" si="26"/>
        <v>7013.6446195245</v>
      </c>
      <c r="K344" s="9">
        <f t="shared" si="27"/>
        <v>0</v>
      </c>
      <c r="L344">
        <v>0.5</v>
      </c>
      <c r="M344">
        <v>0.25</v>
      </c>
      <c r="N344" s="9">
        <f t="shared" si="28"/>
        <v>3506.82230976225</v>
      </c>
      <c r="O344" s="9">
        <f t="shared" si="29"/>
        <v>1753.411154881125</v>
      </c>
    </row>
    <row r="345" spans="1:15" ht="12.75">
      <c r="A345">
        <v>30</v>
      </c>
      <c r="B345">
        <v>10509</v>
      </c>
      <c r="C345">
        <v>1857.2022524104</v>
      </c>
      <c r="D345" t="s">
        <v>31</v>
      </c>
      <c r="F345" s="144" t="s">
        <v>87</v>
      </c>
      <c r="G345" s="144" t="s">
        <v>45</v>
      </c>
      <c r="H345">
        <v>1</v>
      </c>
      <c r="J345" s="11">
        <f t="shared" si="26"/>
        <v>1857.2022524104</v>
      </c>
      <c r="K345" s="9">
        <f t="shared" si="27"/>
        <v>0</v>
      </c>
      <c r="L345">
        <v>0.5</v>
      </c>
      <c r="N345" s="9">
        <f t="shared" si="28"/>
        <v>928.6011262052</v>
      </c>
      <c r="O345" s="9">
        <f t="shared" si="29"/>
        <v>0</v>
      </c>
    </row>
    <row r="346" spans="1:15" ht="12.75">
      <c r="A346">
        <v>17</v>
      </c>
      <c r="B346">
        <v>9979</v>
      </c>
      <c r="C346">
        <v>12833.771933242999</v>
      </c>
      <c r="D346" t="s">
        <v>31</v>
      </c>
      <c r="F346" s="144" t="s">
        <v>59</v>
      </c>
      <c r="G346" s="144" t="s">
        <v>59</v>
      </c>
      <c r="H346">
        <v>1</v>
      </c>
      <c r="J346" s="11">
        <f t="shared" si="26"/>
        <v>12833.771933242999</v>
      </c>
      <c r="K346" s="9">
        <f t="shared" si="27"/>
        <v>0</v>
      </c>
      <c r="L346">
        <v>1</v>
      </c>
      <c r="N346" s="9">
        <f t="shared" si="28"/>
        <v>12833.771933242999</v>
      </c>
      <c r="O346" s="9">
        <f t="shared" si="29"/>
        <v>0</v>
      </c>
    </row>
    <row r="347" spans="1:15" ht="12.75">
      <c r="A347">
        <v>17</v>
      </c>
      <c r="B347">
        <v>9977</v>
      </c>
      <c r="C347">
        <v>9965.608256313899</v>
      </c>
      <c r="D347" t="s">
        <v>31</v>
      </c>
      <c r="F347" s="144" t="s">
        <v>59</v>
      </c>
      <c r="G347" s="144" t="s">
        <v>59</v>
      </c>
      <c r="H347">
        <v>1</v>
      </c>
      <c r="J347" s="11">
        <f t="shared" si="26"/>
        <v>9965.608256313899</v>
      </c>
      <c r="K347" s="9">
        <f t="shared" si="27"/>
        <v>0</v>
      </c>
      <c r="L347">
        <v>1</v>
      </c>
      <c r="N347" s="9">
        <f t="shared" si="28"/>
        <v>9965.608256313899</v>
      </c>
      <c r="O347" s="9">
        <f t="shared" si="29"/>
        <v>0</v>
      </c>
    </row>
    <row r="348" spans="1:15" ht="12.75">
      <c r="A348">
        <v>17</v>
      </c>
      <c r="B348">
        <v>9810</v>
      </c>
      <c r="C348">
        <v>1782.8430229424998</v>
      </c>
      <c r="D348" t="s">
        <v>31</v>
      </c>
      <c r="F348" s="144" t="s">
        <v>59</v>
      </c>
      <c r="G348" s="144" t="s">
        <v>59</v>
      </c>
      <c r="H348">
        <v>1</v>
      </c>
      <c r="J348" s="11">
        <f t="shared" si="26"/>
        <v>1782.8430229424998</v>
      </c>
      <c r="K348" s="9">
        <f t="shared" si="27"/>
        <v>0</v>
      </c>
      <c r="L348">
        <v>1</v>
      </c>
      <c r="N348" s="9">
        <f t="shared" si="28"/>
        <v>1782.8430229424998</v>
      </c>
      <c r="O348" s="9">
        <f t="shared" si="29"/>
        <v>0</v>
      </c>
    </row>
    <row r="349" spans="1:15" ht="12.75">
      <c r="A349">
        <v>19</v>
      </c>
      <c r="B349">
        <v>10539</v>
      </c>
      <c r="C349">
        <v>5984.150677453699</v>
      </c>
      <c r="D349" t="s">
        <v>31</v>
      </c>
      <c r="F349" s="144" t="s">
        <v>59</v>
      </c>
      <c r="G349" s="144" t="s">
        <v>64</v>
      </c>
      <c r="H349">
        <v>1</v>
      </c>
      <c r="J349" s="11">
        <f t="shared" si="26"/>
        <v>5984.150677453699</v>
      </c>
      <c r="K349" s="9">
        <f t="shared" si="27"/>
        <v>0</v>
      </c>
      <c r="L349">
        <v>0.5</v>
      </c>
      <c r="M349">
        <v>0.25</v>
      </c>
      <c r="N349" s="9">
        <f t="shared" si="28"/>
        <v>2992.0753387268496</v>
      </c>
      <c r="O349" s="9">
        <f t="shared" si="29"/>
        <v>1496.0376693634248</v>
      </c>
    </row>
    <row r="350" spans="1:15" ht="12.75">
      <c r="A350">
        <v>19</v>
      </c>
      <c r="B350">
        <v>10717</v>
      </c>
      <c r="C350">
        <v>3291.9221909772996</v>
      </c>
      <c r="D350" t="s">
        <v>31</v>
      </c>
      <c r="F350" s="144" t="s">
        <v>59</v>
      </c>
      <c r="G350" s="144" t="s">
        <v>59</v>
      </c>
      <c r="H350">
        <v>1</v>
      </c>
      <c r="J350" s="11">
        <f t="shared" si="26"/>
        <v>3291.9221909772996</v>
      </c>
      <c r="K350" s="9">
        <f t="shared" si="27"/>
        <v>0</v>
      </c>
      <c r="L350">
        <v>1</v>
      </c>
      <c r="N350" s="9">
        <f t="shared" si="28"/>
        <v>3291.9221909772996</v>
      </c>
      <c r="O350" s="9">
        <f t="shared" si="29"/>
        <v>0</v>
      </c>
    </row>
    <row r="351" spans="1:15" ht="12.75">
      <c r="A351">
        <v>26</v>
      </c>
      <c r="B351">
        <v>10876</v>
      </c>
      <c r="C351">
        <v>6170.945169902399</v>
      </c>
      <c r="D351" t="s">
        <v>31</v>
      </c>
      <c r="F351" s="144" t="s">
        <v>59</v>
      </c>
      <c r="G351" s="144" t="s">
        <v>64</v>
      </c>
      <c r="H351">
        <v>1</v>
      </c>
      <c r="J351" s="11">
        <f t="shared" si="26"/>
        <v>6170.945169902399</v>
      </c>
      <c r="K351" s="9">
        <f t="shared" si="27"/>
        <v>0</v>
      </c>
      <c r="L351">
        <v>0.5</v>
      </c>
      <c r="M351">
        <v>0.25</v>
      </c>
      <c r="N351" s="9">
        <f t="shared" si="28"/>
        <v>3085.4725849511997</v>
      </c>
      <c r="O351" s="9">
        <f t="shared" si="29"/>
        <v>1542.7362924755998</v>
      </c>
    </row>
    <row r="352" spans="1:15" ht="12.75">
      <c r="A352">
        <v>241</v>
      </c>
      <c r="B352">
        <v>9317</v>
      </c>
      <c r="C352">
        <v>44034.851689487994</v>
      </c>
      <c r="D352" t="s">
        <v>31</v>
      </c>
      <c r="F352" s="144" t="s">
        <v>59</v>
      </c>
      <c r="G352" s="144" t="s">
        <v>66</v>
      </c>
      <c r="H352">
        <v>1</v>
      </c>
      <c r="J352" s="11">
        <f t="shared" si="26"/>
        <v>44034.851689487994</v>
      </c>
      <c r="K352" s="9">
        <f t="shared" si="27"/>
        <v>0</v>
      </c>
      <c r="L352">
        <v>0.5</v>
      </c>
      <c r="M352">
        <v>0.25</v>
      </c>
      <c r="N352" s="9">
        <f t="shared" si="28"/>
        <v>22017.425844743997</v>
      </c>
      <c r="O352" s="9">
        <f t="shared" si="29"/>
        <v>11008.712922371999</v>
      </c>
    </row>
    <row r="353" spans="1:15" ht="12.75">
      <c r="A353">
        <v>243</v>
      </c>
      <c r="B353">
        <v>5314</v>
      </c>
      <c r="C353">
        <v>3194.7486927061996</v>
      </c>
      <c r="D353" t="s">
        <v>31</v>
      </c>
      <c r="F353" s="144" t="s">
        <v>59</v>
      </c>
      <c r="G353" s="144" t="s">
        <v>36</v>
      </c>
      <c r="I353">
        <v>0.5</v>
      </c>
      <c r="J353" s="11">
        <f t="shared" si="26"/>
        <v>0</v>
      </c>
      <c r="K353" s="9">
        <f t="shared" si="27"/>
        <v>1597.3743463530998</v>
      </c>
      <c r="M353">
        <v>0.5</v>
      </c>
      <c r="N353" s="9">
        <f t="shared" si="28"/>
        <v>0</v>
      </c>
      <c r="O353" s="9">
        <f t="shared" si="29"/>
        <v>1597.3743463530998</v>
      </c>
    </row>
    <row r="354" spans="1:15" ht="12.75">
      <c r="A354">
        <v>243</v>
      </c>
      <c r="B354">
        <v>5886</v>
      </c>
      <c r="C354">
        <v>2968.9148575645</v>
      </c>
      <c r="D354" t="s">
        <v>31</v>
      </c>
      <c r="F354" s="144" t="s">
        <v>59</v>
      </c>
      <c r="G354" s="144" t="s">
        <v>36</v>
      </c>
      <c r="I354">
        <v>0.5</v>
      </c>
      <c r="J354" s="11">
        <f t="shared" si="26"/>
        <v>0</v>
      </c>
      <c r="K354" s="9">
        <f t="shared" si="27"/>
        <v>1484.45742878225</v>
      </c>
      <c r="M354">
        <v>0.5</v>
      </c>
      <c r="N354" s="9">
        <f t="shared" si="28"/>
        <v>0</v>
      </c>
      <c r="O354" s="9">
        <f t="shared" si="29"/>
        <v>1484.45742878225</v>
      </c>
    </row>
    <row r="355" spans="1:15" ht="12.75">
      <c r="A355">
        <v>245</v>
      </c>
      <c r="B355">
        <v>9093</v>
      </c>
      <c r="C355">
        <v>8846.558211332898</v>
      </c>
      <c r="D355" t="s">
        <v>31</v>
      </c>
      <c r="F355" s="144" t="s">
        <v>59</v>
      </c>
      <c r="G355" s="144" t="s">
        <v>36</v>
      </c>
      <c r="I355">
        <v>0.5</v>
      </c>
      <c r="J355" s="11">
        <f t="shared" si="26"/>
        <v>0</v>
      </c>
      <c r="K355" s="9">
        <f t="shared" si="27"/>
        <v>4423.279105666449</v>
      </c>
      <c r="M355">
        <v>0.5</v>
      </c>
      <c r="N355" s="9">
        <f t="shared" si="28"/>
        <v>0</v>
      </c>
      <c r="O355" s="9">
        <f t="shared" si="29"/>
        <v>4423.279105666449</v>
      </c>
    </row>
    <row r="356" spans="1:15" ht="12.75">
      <c r="A356">
        <v>245</v>
      </c>
      <c r="B356">
        <v>9014</v>
      </c>
      <c r="C356">
        <v>3729.9323002547</v>
      </c>
      <c r="D356" t="s">
        <v>31</v>
      </c>
      <c r="F356" s="144" t="s">
        <v>59</v>
      </c>
      <c r="G356" s="144" t="s">
        <v>36</v>
      </c>
      <c r="I356">
        <v>0.5</v>
      </c>
      <c r="J356" s="11">
        <f t="shared" si="26"/>
        <v>0</v>
      </c>
      <c r="K356" s="9">
        <f t="shared" si="27"/>
        <v>1864.96615012735</v>
      </c>
      <c r="M356">
        <v>0.5</v>
      </c>
      <c r="N356" s="9">
        <f t="shared" si="28"/>
        <v>0</v>
      </c>
      <c r="O356" s="9">
        <f t="shared" si="29"/>
        <v>1864.96615012735</v>
      </c>
    </row>
    <row r="357" spans="1:15" ht="12.75">
      <c r="A357">
        <v>246</v>
      </c>
      <c r="B357">
        <v>4441</v>
      </c>
      <c r="C357">
        <v>1234.2872044761</v>
      </c>
      <c r="D357" t="s">
        <v>31</v>
      </c>
      <c r="F357" s="144" t="s">
        <v>59</v>
      </c>
      <c r="G357" s="144" t="s">
        <v>36</v>
      </c>
      <c r="I357">
        <v>0.5</v>
      </c>
      <c r="J357" s="11">
        <f t="shared" si="26"/>
        <v>0</v>
      </c>
      <c r="K357" s="9">
        <f t="shared" si="27"/>
        <v>617.14360223805</v>
      </c>
      <c r="M357">
        <v>0.5</v>
      </c>
      <c r="N357" s="9">
        <f t="shared" si="28"/>
        <v>0</v>
      </c>
      <c r="O357" s="9">
        <f t="shared" si="29"/>
        <v>617.14360223805</v>
      </c>
    </row>
    <row r="358" spans="1:15" ht="12.75">
      <c r="A358">
        <v>246</v>
      </c>
      <c r="B358">
        <v>4442</v>
      </c>
      <c r="C358">
        <v>3391.0995457172</v>
      </c>
      <c r="D358" t="s">
        <v>31</v>
      </c>
      <c r="F358" s="144" t="s">
        <v>59</v>
      </c>
      <c r="G358" s="144" t="s">
        <v>36</v>
      </c>
      <c r="I358">
        <v>0.5</v>
      </c>
      <c r="J358" s="11">
        <f t="shared" si="26"/>
        <v>0</v>
      </c>
      <c r="K358" s="9">
        <f t="shared" si="27"/>
        <v>1695.5497728586</v>
      </c>
      <c r="M358">
        <v>0.5</v>
      </c>
      <c r="N358" s="9">
        <f t="shared" si="28"/>
        <v>0</v>
      </c>
      <c r="O358" s="9">
        <f t="shared" si="29"/>
        <v>1695.5497728586</v>
      </c>
    </row>
    <row r="359" spans="1:15" ht="12.75">
      <c r="A359">
        <v>271</v>
      </c>
      <c r="B359">
        <v>3421</v>
      </c>
      <c r="C359">
        <v>57581.22979605199</v>
      </c>
      <c r="D359" t="s">
        <v>31</v>
      </c>
      <c r="F359" s="144" t="s">
        <v>59</v>
      </c>
      <c r="G359" s="144" t="s">
        <v>36</v>
      </c>
      <c r="I359">
        <v>0.5</v>
      </c>
      <c r="J359" s="11">
        <f t="shared" si="26"/>
        <v>0</v>
      </c>
      <c r="K359" s="9">
        <f t="shared" si="27"/>
        <v>28790.614898025997</v>
      </c>
      <c r="M359">
        <v>0.5</v>
      </c>
      <c r="N359" s="9">
        <f t="shared" si="28"/>
        <v>0</v>
      </c>
      <c r="O359" s="9">
        <f t="shared" si="29"/>
        <v>28790.614898025997</v>
      </c>
    </row>
    <row r="360" spans="1:15" ht="12.75">
      <c r="A360">
        <v>272</v>
      </c>
      <c r="B360">
        <v>4378</v>
      </c>
      <c r="C360">
        <v>44583.274212822</v>
      </c>
      <c r="D360" t="s">
        <v>31</v>
      </c>
      <c r="F360" s="144" t="s">
        <v>59</v>
      </c>
      <c r="G360" s="144" t="s">
        <v>36</v>
      </c>
      <c r="I360">
        <v>0.5</v>
      </c>
      <c r="J360" s="11">
        <f t="shared" si="26"/>
        <v>0</v>
      </c>
      <c r="K360" s="9">
        <f t="shared" si="27"/>
        <v>22291.637106411</v>
      </c>
      <c r="M360">
        <v>0.5</v>
      </c>
      <c r="N360" s="9">
        <f t="shared" si="28"/>
        <v>0</v>
      </c>
      <c r="O360" s="9">
        <f t="shared" si="29"/>
        <v>22291.637106411</v>
      </c>
    </row>
    <row r="361" spans="1:15" ht="12.75">
      <c r="A361">
        <v>273</v>
      </c>
      <c r="B361">
        <v>3616</v>
      </c>
      <c r="C361">
        <v>64987.039897988994</v>
      </c>
      <c r="D361" t="s">
        <v>31</v>
      </c>
      <c r="F361" s="144" t="s">
        <v>59</v>
      </c>
      <c r="G361" s="144" t="s">
        <v>66</v>
      </c>
      <c r="H361">
        <v>1</v>
      </c>
      <c r="J361" s="11">
        <f t="shared" si="26"/>
        <v>64987.039897988994</v>
      </c>
      <c r="K361" s="9">
        <f t="shared" si="27"/>
        <v>0</v>
      </c>
      <c r="L361">
        <v>0.5</v>
      </c>
      <c r="M361">
        <v>0.25</v>
      </c>
      <c r="N361" s="9">
        <f t="shared" si="28"/>
        <v>32493.519948994497</v>
      </c>
      <c r="O361" s="9">
        <f t="shared" si="29"/>
        <v>16246.759974497249</v>
      </c>
    </row>
    <row r="362" spans="1:15" ht="12.75">
      <c r="A362">
        <v>277</v>
      </c>
      <c r="B362">
        <v>1285</v>
      </c>
      <c r="C362">
        <v>3274.5820648148997</v>
      </c>
      <c r="D362" t="s">
        <v>31</v>
      </c>
      <c r="F362" s="144" t="s">
        <v>59</v>
      </c>
      <c r="G362" s="144" t="s">
        <v>59</v>
      </c>
      <c r="H362">
        <v>1</v>
      </c>
      <c r="J362" s="11">
        <f t="shared" si="26"/>
        <v>3274.5820648148997</v>
      </c>
      <c r="K362" s="9">
        <f t="shared" si="27"/>
        <v>0</v>
      </c>
      <c r="L362">
        <v>1</v>
      </c>
      <c r="N362" s="9">
        <f t="shared" si="28"/>
        <v>3274.5820648148997</v>
      </c>
      <c r="O362" s="9">
        <f t="shared" si="29"/>
        <v>0</v>
      </c>
    </row>
    <row r="363" spans="1:15" ht="12.75">
      <c r="A363">
        <v>277</v>
      </c>
      <c r="B363">
        <v>1105</v>
      </c>
      <c r="C363">
        <v>10551.297308635</v>
      </c>
      <c r="D363" t="s">
        <v>31</v>
      </c>
      <c r="F363" s="144" t="s">
        <v>59</v>
      </c>
      <c r="G363" s="144" t="s">
        <v>59</v>
      </c>
      <c r="H363">
        <v>1</v>
      </c>
      <c r="J363" s="11">
        <f t="shared" si="26"/>
        <v>10551.297308635</v>
      </c>
      <c r="K363" s="9">
        <f t="shared" si="27"/>
        <v>0</v>
      </c>
      <c r="L363">
        <v>1</v>
      </c>
      <c r="N363" s="9">
        <f t="shared" si="28"/>
        <v>10551.297308635</v>
      </c>
      <c r="O363" s="9">
        <f t="shared" si="29"/>
        <v>0</v>
      </c>
    </row>
    <row r="364" spans="1:15" ht="12.75">
      <c r="A364">
        <v>277</v>
      </c>
      <c r="B364">
        <v>1350</v>
      </c>
      <c r="C364">
        <v>4114.476152405099</v>
      </c>
      <c r="D364" t="s">
        <v>31</v>
      </c>
      <c r="F364" s="144" t="s">
        <v>59</v>
      </c>
      <c r="G364" s="144" t="s">
        <v>66</v>
      </c>
      <c r="H364">
        <v>1</v>
      </c>
      <c r="J364" s="11">
        <f t="shared" si="26"/>
        <v>4114.476152405099</v>
      </c>
      <c r="K364" s="9">
        <f t="shared" si="27"/>
        <v>0</v>
      </c>
      <c r="L364">
        <v>0.5</v>
      </c>
      <c r="M364">
        <v>0.25</v>
      </c>
      <c r="N364" s="9">
        <f t="shared" si="28"/>
        <v>2057.2380762025496</v>
      </c>
      <c r="O364" s="9">
        <f t="shared" si="29"/>
        <v>1028.6190381012748</v>
      </c>
    </row>
    <row r="365" spans="1:15" ht="12.75">
      <c r="A365">
        <v>625</v>
      </c>
      <c r="B365">
        <v>910</v>
      </c>
      <c r="C365">
        <v>2447.2327708267</v>
      </c>
      <c r="D365" t="s">
        <v>31</v>
      </c>
      <c r="F365" s="144" t="s">
        <v>59</v>
      </c>
      <c r="G365" s="144" t="s">
        <v>66</v>
      </c>
      <c r="H365">
        <v>1</v>
      </c>
      <c r="J365" s="11">
        <f t="shared" si="26"/>
        <v>2447.2327708267</v>
      </c>
      <c r="K365" s="9">
        <f t="shared" si="27"/>
        <v>0</v>
      </c>
      <c r="L365">
        <v>0.5</v>
      </c>
      <c r="M365">
        <v>0.25</v>
      </c>
      <c r="N365" s="9">
        <f t="shared" si="28"/>
        <v>1223.61638541335</v>
      </c>
      <c r="O365" s="9">
        <f t="shared" si="29"/>
        <v>611.808192706675</v>
      </c>
    </row>
    <row r="366" spans="1:15" ht="12.75">
      <c r="A366">
        <v>733</v>
      </c>
      <c r="B366">
        <v>9155</v>
      </c>
      <c r="C366">
        <v>52393.018460035</v>
      </c>
      <c r="D366" t="s">
        <v>31</v>
      </c>
      <c r="F366" s="144" t="s">
        <v>123</v>
      </c>
      <c r="G366" s="144" t="s">
        <v>63</v>
      </c>
      <c r="H366">
        <v>0.2</v>
      </c>
      <c r="J366" s="11">
        <f aca="true" t="shared" si="30" ref="J366:J397">H366*C366</f>
        <v>10478.603692007</v>
      </c>
      <c r="K366" s="9">
        <f aca="true" t="shared" si="31" ref="K366:K397">I366*C366</f>
        <v>0</v>
      </c>
      <c r="L366">
        <v>0.2</v>
      </c>
      <c r="M366">
        <v>0.4</v>
      </c>
      <c r="N366" s="9">
        <f aca="true" t="shared" si="32" ref="N366:N397">L366*C366</f>
        <v>10478.603692007</v>
      </c>
      <c r="O366" s="9">
        <f aca="true" t="shared" si="33" ref="O366:O397">M366*C366</f>
        <v>20957.207384014</v>
      </c>
    </row>
    <row r="367" spans="1:15" ht="12.75">
      <c r="A367">
        <v>246</v>
      </c>
      <c r="B367">
        <v>4707</v>
      </c>
      <c r="C367">
        <v>4601.5592312339995</v>
      </c>
      <c r="D367" t="s">
        <v>31</v>
      </c>
      <c r="F367" s="144" t="s">
        <v>88</v>
      </c>
      <c r="G367" s="144" t="s">
        <v>66</v>
      </c>
      <c r="H367">
        <v>1</v>
      </c>
      <c r="J367" s="11">
        <f t="shared" si="30"/>
        <v>4601.5592312339995</v>
      </c>
      <c r="K367" s="9">
        <f t="shared" si="31"/>
        <v>0</v>
      </c>
      <c r="L367">
        <v>0.5</v>
      </c>
      <c r="M367">
        <v>0.15</v>
      </c>
      <c r="N367" s="9">
        <f t="shared" si="32"/>
        <v>2300.7796156169998</v>
      </c>
      <c r="O367" s="9">
        <f t="shared" si="33"/>
        <v>690.2338846851</v>
      </c>
    </row>
    <row r="368" spans="1:15" ht="12.75">
      <c r="A368">
        <v>246</v>
      </c>
      <c r="B368">
        <v>4903</v>
      </c>
      <c r="C368">
        <v>1644.5496200471998</v>
      </c>
      <c r="D368" t="s">
        <v>31</v>
      </c>
      <c r="F368" s="144" t="s">
        <v>88</v>
      </c>
      <c r="G368" s="144" t="s">
        <v>59</v>
      </c>
      <c r="H368">
        <v>1</v>
      </c>
      <c r="J368" s="11">
        <f t="shared" si="30"/>
        <v>1644.5496200471998</v>
      </c>
      <c r="K368" s="9">
        <f t="shared" si="31"/>
        <v>0</v>
      </c>
      <c r="L368">
        <v>0.8</v>
      </c>
      <c r="M368">
        <v>0.1</v>
      </c>
      <c r="N368" s="9">
        <f t="shared" si="32"/>
        <v>1315.63969603776</v>
      </c>
      <c r="O368" s="9">
        <f t="shared" si="33"/>
        <v>164.45496200472</v>
      </c>
    </row>
    <row r="369" spans="1:15" ht="12.75">
      <c r="A369">
        <v>19</v>
      </c>
      <c r="B369">
        <v>10581</v>
      </c>
      <c r="C369">
        <v>28154.764487937</v>
      </c>
      <c r="D369" t="s">
        <v>31</v>
      </c>
      <c r="F369" s="144" t="s">
        <v>151</v>
      </c>
      <c r="G369" s="144" t="s">
        <v>59</v>
      </c>
      <c r="H369">
        <v>1</v>
      </c>
      <c r="J369" s="11">
        <f t="shared" si="30"/>
        <v>28154.764487937</v>
      </c>
      <c r="K369" s="9">
        <f t="shared" si="31"/>
        <v>0</v>
      </c>
      <c r="L369">
        <v>0.5</v>
      </c>
      <c r="M369">
        <v>0.25</v>
      </c>
      <c r="N369" s="9">
        <f t="shared" si="32"/>
        <v>14077.3822439685</v>
      </c>
      <c r="O369" s="9">
        <f t="shared" si="33"/>
        <v>7038.69112198425</v>
      </c>
    </row>
    <row r="370" spans="1:15" ht="12.75">
      <c r="A370">
        <v>246</v>
      </c>
      <c r="B370">
        <v>4511</v>
      </c>
      <c r="C370">
        <v>115682.58675006</v>
      </c>
      <c r="D370" t="s">
        <v>31</v>
      </c>
      <c r="F370" s="144" t="s">
        <v>151</v>
      </c>
      <c r="G370" s="144" t="s">
        <v>59</v>
      </c>
      <c r="H370">
        <v>1</v>
      </c>
      <c r="J370" s="11">
        <f t="shared" si="30"/>
        <v>115682.58675006</v>
      </c>
      <c r="K370" s="9">
        <f t="shared" si="31"/>
        <v>0</v>
      </c>
      <c r="L370">
        <v>0.5</v>
      </c>
      <c r="M370">
        <v>0.25</v>
      </c>
      <c r="N370" s="9">
        <f t="shared" si="32"/>
        <v>57841.29337503</v>
      </c>
      <c r="O370" s="9">
        <f t="shared" si="33"/>
        <v>28920.646687515</v>
      </c>
    </row>
    <row r="371" spans="1:15" ht="12.75">
      <c r="A371">
        <v>19</v>
      </c>
      <c r="B371">
        <v>10809</v>
      </c>
      <c r="C371">
        <v>2626.5450198836998</v>
      </c>
      <c r="D371" t="s">
        <v>31</v>
      </c>
      <c r="F371" s="144" t="s">
        <v>76</v>
      </c>
      <c r="G371" s="144" t="s">
        <v>59</v>
      </c>
      <c r="H371">
        <v>1</v>
      </c>
      <c r="J371" s="11">
        <f t="shared" si="30"/>
        <v>2626.5450198836998</v>
      </c>
      <c r="K371" s="9">
        <f t="shared" si="31"/>
        <v>0</v>
      </c>
      <c r="L371">
        <v>0.5</v>
      </c>
      <c r="M371">
        <v>0.25</v>
      </c>
      <c r="N371" s="9">
        <f t="shared" si="32"/>
        <v>1313.2725099418499</v>
      </c>
      <c r="O371" s="9">
        <f t="shared" si="33"/>
        <v>656.6362549709249</v>
      </c>
    </row>
    <row r="372" spans="1:15" ht="12.75">
      <c r="A372">
        <v>243</v>
      </c>
      <c r="B372">
        <v>5759</v>
      </c>
      <c r="C372">
        <v>2444.7128912695</v>
      </c>
      <c r="D372" t="s">
        <v>31</v>
      </c>
      <c r="F372" s="144" t="s">
        <v>76</v>
      </c>
      <c r="G372" s="144" t="s">
        <v>59</v>
      </c>
      <c r="H372">
        <v>1</v>
      </c>
      <c r="J372" s="11">
        <f t="shared" si="30"/>
        <v>2444.7128912695</v>
      </c>
      <c r="K372" s="9">
        <f t="shared" si="31"/>
        <v>0</v>
      </c>
      <c r="L372">
        <v>0.5</v>
      </c>
      <c r="M372">
        <v>0.25</v>
      </c>
      <c r="N372" s="9">
        <f t="shared" si="32"/>
        <v>1222.35644563475</v>
      </c>
      <c r="O372" s="9">
        <f t="shared" si="33"/>
        <v>611.178222817375</v>
      </c>
    </row>
    <row r="373" spans="1:15" ht="12.75">
      <c r="A373">
        <v>634</v>
      </c>
      <c r="B373">
        <v>325</v>
      </c>
      <c r="C373">
        <v>8173.1299939485</v>
      </c>
      <c r="D373" t="s">
        <v>31</v>
      </c>
      <c r="F373" s="144" t="s">
        <v>142</v>
      </c>
      <c r="G373" s="144" t="s">
        <v>59</v>
      </c>
      <c r="H373">
        <v>1</v>
      </c>
      <c r="J373" s="11">
        <f t="shared" si="30"/>
        <v>8173.1299939485</v>
      </c>
      <c r="K373" s="9">
        <f t="shared" si="31"/>
        <v>0</v>
      </c>
      <c r="L373">
        <v>0.5</v>
      </c>
      <c r="M373">
        <v>0.25</v>
      </c>
      <c r="N373" s="9">
        <f t="shared" si="32"/>
        <v>4086.56499697425</v>
      </c>
      <c r="O373" s="9">
        <f t="shared" si="33"/>
        <v>2043.282498487125</v>
      </c>
    </row>
    <row r="374" spans="1:15" ht="12.75">
      <c r="A374">
        <v>17</v>
      </c>
      <c r="B374">
        <v>9855</v>
      </c>
      <c r="C374">
        <v>3787.1723706684998</v>
      </c>
      <c r="D374" t="s">
        <v>31</v>
      </c>
      <c r="F374" s="144" t="s">
        <v>63</v>
      </c>
      <c r="G374" s="144" t="s">
        <v>64</v>
      </c>
      <c r="H374">
        <v>1</v>
      </c>
      <c r="J374" s="11">
        <f t="shared" si="30"/>
        <v>3787.1723706684998</v>
      </c>
      <c r="K374" s="9">
        <f t="shared" si="31"/>
        <v>0</v>
      </c>
      <c r="L374">
        <v>0.5</v>
      </c>
      <c r="M374">
        <v>0.25</v>
      </c>
      <c r="N374" s="9">
        <f t="shared" si="32"/>
        <v>1893.5861853342499</v>
      </c>
      <c r="O374" s="9">
        <f t="shared" si="33"/>
        <v>946.7930926671249</v>
      </c>
    </row>
    <row r="375" spans="1:15" ht="12.75">
      <c r="A375">
        <v>19</v>
      </c>
      <c r="B375">
        <v>10665</v>
      </c>
      <c r="C375">
        <v>2122.4473306665</v>
      </c>
      <c r="D375" t="s">
        <v>31</v>
      </c>
      <c r="F375" s="144" t="s">
        <v>63</v>
      </c>
      <c r="G375" s="144" t="s">
        <v>64</v>
      </c>
      <c r="H375">
        <v>1</v>
      </c>
      <c r="J375" s="11">
        <f t="shared" si="30"/>
        <v>2122.4473306665</v>
      </c>
      <c r="K375" s="9">
        <f t="shared" si="31"/>
        <v>0</v>
      </c>
      <c r="L375">
        <v>0.5</v>
      </c>
      <c r="M375">
        <v>0.25</v>
      </c>
      <c r="N375" s="9">
        <f t="shared" si="32"/>
        <v>1061.22366533325</v>
      </c>
      <c r="O375" s="9">
        <f t="shared" si="33"/>
        <v>530.611832666625</v>
      </c>
    </row>
    <row r="376" spans="1:15" ht="12.75">
      <c r="A376">
        <v>277</v>
      </c>
      <c r="B376">
        <v>1352</v>
      </c>
      <c r="C376">
        <v>1900.3119054731999</v>
      </c>
      <c r="D376" t="s">
        <v>31</v>
      </c>
      <c r="F376" s="144" t="s">
        <v>63</v>
      </c>
      <c r="G376" s="144" t="s">
        <v>63</v>
      </c>
      <c r="H376">
        <v>1</v>
      </c>
      <c r="J376" s="11">
        <f t="shared" si="30"/>
        <v>1900.3119054731999</v>
      </c>
      <c r="K376" s="9">
        <f t="shared" si="31"/>
        <v>0</v>
      </c>
      <c r="L376">
        <v>1</v>
      </c>
      <c r="N376" s="9">
        <f t="shared" si="32"/>
        <v>1900.3119054731999</v>
      </c>
      <c r="O376" s="9">
        <f t="shared" si="33"/>
        <v>0</v>
      </c>
    </row>
    <row r="377" spans="1:15" ht="12.75">
      <c r="A377">
        <v>277</v>
      </c>
      <c r="B377">
        <v>1405</v>
      </c>
      <c r="C377">
        <v>1557.2767569031998</v>
      </c>
      <c r="D377" t="s">
        <v>31</v>
      </c>
      <c r="F377" s="144" t="s">
        <v>63</v>
      </c>
      <c r="G377" s="144" t="s">
        <v>63</v>
      </c>
      <c r="H377">
        <v>1</v>
      </c>
      <c r="J377" s="11">
        <f t="shared" si="30"/>
        <v>1557.2767569031998</v>
      </c>
      <c r="K377" s="9">
        <f t="shared" si="31"/>
        <v>0</v>
      </c>
      <c r="L377">
        <v>1</v>
      </c>
      <c r="N377" s="9">
        <f t="shared" si="32"/>
        <v>1557.2767569031998</v>
      </c>
      <c r="O377" s="9">
        <f t="shared" si="33"/>
        <v>0</v>
      </c>
    </row>
    <row r="378" spans="1:15" ht="12.75">
      <c r="A378">
        <v>277</v>
      </c>
      <c r="B378">
        <v>1434</v>
      </c>
      <c r="C378">
        <v>5709.857568368299</v>
      </c>
      <c r="D378" t="s">
        <v>31</v>
      </c>
      <c r="F378" s="144" t="s">
        <v>63</v>
      </c>
      <c r="G378" s="144" t="s">
        <v>63</v>
      </c>
      <c r="H378">
        <v>1</v>
      </c>
      <c r="J378" s="11">
        <f t="shared" si="30"/>
        <v>5709.857568368299</v>
      </c>
      <c r="K378" s="9">
        <f t="shared" si="31"/>
        <v>0</v>
      </c>
      <c r="L378">
        <v>1</v>
      </c>
      <c r="N378" s="9">
        <f t="shared" si="32"/>
        <v>5709.857568368299</v>
      </c>
      <c r="O378" s="9">
        <f t="shared" si="33"/>
        <v>0</v>
      </c>
    </row>
    <row r="379" spans="1:15" ht="12.75">
      <c r="A379">
        <v>19</v>
      </c>
      <c r="B379">
        <v>10844</v>
      </c>
      <c r="C379">
        <v>2026.5301672872</v>
      </c>
      <c r="D379" t="s">
        <v>31</v>
      </c>
      <c r="F379" s="144" t="s">
        <v>77</v>
      </c>
      <c r="G379" s="144" t="s">
        <v>59</v>
      </c>
      <c r="I379">
        <v>0.5</v>
      </c>
      <c r="J379" s="11">
        <f t="shared" si="30"/>
        <v>0</v>
      </c>
      <c r="K379" s="9">
        <f t="shared" si="31"/>
        <v>1013.2650836436</v>
      </c>
      <c r="M379">
        <v>0.5</v>
      </c>
      <c r="N379" s="9">
        <f t="shared" si="32"/>
        <v>0</v>
      </c>
      <c r="O379" s="9">
        <f t="shared" si="33"/>
        <v>1013.2650836436</v>
      </c>
    </row>
    <row r="380" spans="1:15" ht="12.75">
      <c r="A380">
        <v>26</v>
      </c>
      <c r="B380">
        <v>10858</v>
      </c>
      <c r="C380">
        <v>4570.5634843577</v>
      </c>
      <c r="D380" t="s">
        <v>31</v>
      </c>
      <c r="F380" s="144" t="s">
        <v>77</v>
      </c>
      <c r="G380" s="144" t="s">
        <v>77</v>
      </c>
      <c r="H380">
        <v>1</v>
      </c>
      <c r="J380" s="11">
        <f t="shared" si="30"/>
        <v>4570.5634843577</v>
      </c>
      <c r="K380" s="9">
        <f t="shared" si="31"/>
        <v>0</v>
      </c>
      <c r="L380">
        <v>1</v>
      </c>
      <c r="N380" s="9">
        <f t="shared" si="32"/>
        <v>4570.5634843577</v>
      </c>
      <c r="O380" s="9">
        <f t="shared" si="33"/>
        <v>0</v>
      </c>
    </row>
    <row r="381" spans="1:15" ht="12.75">
      <c r="A381">
        <v>625</v>
      </c>
      <c r="B381">
        <v>872</v>
      </c>
      <c r="C381">
        <v>11704.624346042</v>
      </c>
      <c r="D381" t="s">
        <v>31</v>
      </c>
      <c r="F381" s="144" t="s">
        <v>77</v>
      </c>
      <c r="G381" s="144" t="s">
        <v>76</v>
      </c>
      <c r="H381">
        <v>1</v>
      </c>
      <c r="J381" s="11">
        <f t="shared" si="30"/>
        <v>11704.624346042</v>
      </c>
      <c r="K381" s="9">
        <f t="shared" si="31"/>
        <v>0</v>
      </c>
      <c r="L381">
        <v>0.5</v>
      </c>
      <c r="M381">
        <v>0.25</v>
      </c>
      <c r="N381" s="9">
        <f t="shared" si="32"/>
        <v>5852.312173021</v>
      </c>
      <c r="O381" s="9">
        <f t="shared" si="33"/>
        <v>2926.1560865105</v>
      </c>
    </row>
    <row r="382" spans="1:15" ht="12.75">
      <c r="A382">
        <v>631</v>
      </c>
      <c r="B382">
        <v>102</v>
      </c>
      <c r="C382">
        <v>27575.778643668</v>
      </c>
      <c r="D382" t="s">
        <v>31</v>
      </c>
      <c r="F382" s="144" t="s">
        <v>137</v>
      </c>
      <c r="G382" s="144" t="s">
        <v>76</v>
      </c>
      <c r="I382">
        <v>0.5</v>
      </c>
      <c r="J382" s="11">
        <f t="shared" si="30"/>
        <v>0</v>
      </c>
      <c r="K382" s="9">
        <f t="shared" si="31"/>
        <v>13787.889321834</v>
      </c>
      <c r="M382">
        <v>0.25</v>
      </c>
      <c r="N382" s="9">
        <f t="shared" si="32"/>
        <v>0</v>
      </c>
      <c r="O382" s="9">
        <f t="shared" si="33"/>
        <v>6893.944660917</v>
      </c>
    </row>
    <row r="383" spans="1:15" ht="12.75">
      <c r="A383">
        <v>639</v>
      </c>
      <c r="B383">
        <v>1007</v>
      </c>
      <c r="C383">
        <v>16604.224641262997</v>
      </c>
      <c r="D383" t="s">
        <v>31</v>
      </c>
      <c r="F383" s="144" t="s">
        <v>137</v>
      </c>
      <c r="G383" s="144" t="s">
        <v>76</v>
      </c>
      <c r="I383">
        <v>0.5</v>
      </c>
      <c r="J383" s="11">
        <f t="shared" si="30"/>
        <v>0</v>
      </c>
      <c r="K383" s="9">
        <f t="shared" si="31"/>
        <v>8302.112320631499</v>
      </c>
      <c r="M383">
        <v>0.5</v>
      </c>
      <c r="N383" s="9">
        <f t="shared" si="32"/>
        <v>0</v>
      </c>
      <c r="O383" s="9">
        <f t="shared" si="33"/>
        <v>8302.112320631499</v>
      </c>
    </row>
    <row r="384" spans="1:15" ht="12.75">
      <c r="A384">
        <v>639</v>
      </c>
      <c r="B384">
        <v>975</v>
      </c>
      <c r="C384">
        <v>5573.7926950669</v>
      </c>
      <c r="D384" t="s">
        <v>31</v>
      </c>
      <c r="F384" s="144" t="s">
        <v>137</v>
      </c>
      <c r="G384" s="144" t="s">
        <v>76</v>
      </c>
      <c r="I384">
        <v>0.5</v>
      </c>
      <c r="J384" s="11">
        <f t="shared" si="30"/>
        <v>0</v>
      </c>
      <c r="K384" s="9">
        <f t="shared" si="31"/>
        <v>2786.89634753345</v>
      </c>
      <c r="M384">
        <v>0.5</v>
      </c>
      <c r="N384" s="9">
        <f t="shared" si="32"/>
        <v>0</v>
      </c>
      <c r="O384" s="9">
        <f t="shared" si="33"/>
        <v>2786.89634753345</v>
      </c>
    </row>
    <row r="385" spans="1:15" ht="12.75">
      <c r="A385">
        <v>623</v>
      </c>
      <c r="B385">
        <v>804</v>
      </c>
      <c r="C385">
        <v>16844.757598131997</v>
      </c>
      <c r="D385" t="s">
        <v>31</v>
      </c>
      <c r="F385" s="144" t="s">
        <v>146</v>
      </c>
      <c r="G385" s="144" t="s">
        <v>89</v>
      </c>
      <c r="H385">
        <v>1</v>
      </c>
      <c r="J385" s="11">
        <f t="shared" si="30"/>
        <v>16844.757598131997</v>
      </c>
      <c r="K385" s="9">
        <f t="shared" si="31"/>
        <v>0</v>
      </c>
      <c r="L385">
        <v>0.5</v>
      </c>
      <c r="M385">
        <v>0.25</v>
      </c>
      <c r="N385" s="9">
        <f t="shared" si="32"/>
        <v>8422.378799065998</v>
      </c>
      <c r="O385" s="9">
        <f t="shared" si="33"/>
        <v>4211.189399532999</v>
      </c>
    </row>
    <row r="386" spans="1:15" ht="12.75">
      <c r="A386">
        <v>623</v>
      </c>
      <c r="B386">
        <v>801</v>
      </c>
      <c r="C386">
        <v>15651.914643549999</v>
      </c>
      <c r="D386" t="s">
        <v>31</v>
      </c>
      <c r="F386" s="144" t="s">
        <v>146</v>
      </c>
      <c r="G386" s="144" t="s">
        <v>89</v>
      </c>
      <c r="H386">
        <v>1</v>
      </c>
      <c r="J386" s="11">
        <f t="shared" si="30"/>
        <v>15651.914643549999</v>
      </c>
      <c r="K386" s="9">
        <f t="shared" si="31"/>
        <v>0</v>
      </c>
      <c r="L386">
        <v>0.5</v>
      </c>
      <c r="M386">
        <v>0.25</v>
      </c>
      <c r="N386" s="9">
        <f t="shared" si="32"/>
        <v>7825.957321774999</v>
      </c>
      <c r="O386" s="9">
        <f t="shared" si="33"/>
        <v>3912.9786608874997</v>
      </c>
    </row>
    <row r="387" spans="1:15" ht="12.75">
      <c r="A387">
        <v>628</v>
      </c>
      <c r="B387">
        <v>914</v>
      </c>
      <c r="C387">
        <v>5598.0883927643</v>
      </c>
      <c r="D387" t="s">
        <v>31</v>
      </c>
      <c r="F387" s="144" t="s">
        <v>89</v>
      </c>
      <c r="G387" s="144" t="s">
        <v>143</v>
      </c>
      <c r="H387">
        <v>1</v>
      </c>
      <c r="J387" s="11">
        <f t="shared" si="30"/>
        <v>5598.0883927643</v>
      </c>
      <c r="K387" s="9">
        <f t="shared" si="31"/>
        <v>0</v>
      </c>
      <c r="L387">
        <v>0.5</v>
      </c>
      <c r="N387" s="9">
        <f t="shared" si="32"/>
        <v>2799.04419638215</v>
      </c>
      <c r="O387" s="9">
        <f t="shared" si="33"/>
        <v>0</v>
      </c>
    </row>
    <row r="388" spans="1:15" ht="12.75">
      <c r="A388">
        <v>628</v>
      </c>
      <c r="B388">
        <v>925</v>
      </c>
      <c r="C388">
        <v>67960.509036707</v>
      </c>
      <c r="D388" t="s">
        <v>31</v>
      </c>
      <c r="F388" s="144" t="s">
        <v>100</v>
      </c>
      <c r="G388" s="144" t="s">
        <v>89</v>
      </c>
      <c r="H388">
        <v>1</v>
      </c>
      <c r="J388" s="11">
        <f t="shared" si="30"/>
        <v>67960.509036707</v>
      </c>
      <c r="K388" s="9">
        <f t="shared" si="31"/>
        <v>0</v>
      </c>
      <c r="L388">
        <v>0.5</v>
      </c>
      <c r="N388" s="9">
        <f t="shared" si="32"/>
        <v>33980.2545183535</v>
      </c>
      <c r="O388" s="9">
        <f t="shared" si="33"/>
        <v>0</v>
      </c>
    </row>
    <row r="389" spans="1:15" ht="12.75">
      <c r="A389">
        <v>274</v>
      </c>
      <c r="B389">
        <v>1461</v>
      </c>
      <c r="C389">
        <v>61194.487176297</v>
      </c>
      <c r="D389" t="s">
        <v>31</v>
      </c>
      <c r="F389" s="144" t="s">
        <v>149</v>
      </c>
      <c r="G389" s="144" t="s">
        <v>38</v>
      </c>
      <c r="H389">
        <v>1</v>
      </c>
      <c r="J389" s="11">
        <f t="shared" si="30"/>
        <v>61194.487176297</v>
      </c>
      <c r="K389" s="9">
        <f t="shared" si="31"/>
        <v>0</v>
      </c>
      <c r="L389">
        <v>1</v>
      </c>
      <c r="N389" s="9">
        <f t="shared" si="32"/>
        <v>61194.487176297</v>
      </c>
      <c r="O389" s="9">
        <f t="shared" si="33"/>
        <v>0</v>
      </c>
    </row>
    <row r="390" spans="1:15" ht="12.75">
      <c r="A390">
        <v>633</v>
      </c>
      <c r="B390">
        <v>887</v>
      </c>
      <c r="C390">
        <v>6875.731389437799</v>
      </c>
      <c r="D390" t="s">
        <v>31</v>
      </c>
      <c r="F390" s="144" t="s">
        <v>145</v>
      </c>
      <c r="G390" s="144" t="s">
        <v>48</v>
      </c>
      <c r="H390">
        <v>1</v>
      </c>
      <c r="J390" s="11">
        <f t="shared" si="30"/>
        <v>6875.731389437799</v>
      </c>
      <c r="K390" s="9">
        <f t="shared" si="31"/>
        <v>0</v>
      </c>
      <c r="L390">
        <v>1</v>
      </c>
      <c r="N390" s="9">
        <f t="shared" si="32"/>
        <v>6875.731389437799</v>
      </c>
      <c r="O390" s="9">
        <f t="shared" si="33"/>
        <v>0</v>
      </c>
    </row>
    <row r="391" spans="1:15" ht="12.75">
      <c r="A391">
        <v>633</v>
      </c>
      <c r="B391">
        <v>812</v>
      </c>
      <c r="C391">
        <v>6639.5442649200995</v>
      </c>
      <c r="D391" t="s">
        <v>31</v>
      </c>
      <c r="F391" s="144" t="s">
        <v>144</v>
      </c>
      <c r="G391" s="144" t="s">
        <v>38</v>
      </c>
      <c r="H391">
        <v>1</v>
      </c>
      <c r="J391" s="11">
        <f t="shared" si="30"/>
        <v>6639.5442649200995</v>
      </c>
      <c r="K391" s="9">
        <f t="shared" si="31"/>
        <v>0</v>
      </c>
      <c r="L391">
        <v>1</v>
      </c>
      <c r="N391" s="9">
        <f t="shared" si="32"/>
        <v>6639.5442649200995</v>
      </c>
      <c r="O391" s="9">
        <f t="shared" si="33"/>
        <v>0</v>
      </c>
    </row>
    <row r="392" spans="1:15" ht="12.75">
      <c r="A392">
        <v>633</v>
      </c>
      <c r="B392">
        <v>876</v>
      </c>
      <c r="C392">
        <v>8716.351636968599</v>
      </c>
      <c r="D392" t="s">
        <v>31</v>
      </c>
      <c r="F392" s="144" t="s">
        <v>144</v>
      </c>
      <c r="G392" s="144" t="s">
        <v>38</v>
      </c>
      <c r="H392">
        <v>1</v>
      </c>
      <c r="J392" s="11">
        <f t="shared" si="30"/>
        <v>8716.351636968599</v>
      </c>
      <c r="K392" s="9">
        <f t="shared" si="31"/>
        <v>0</v>
      </c>
      <c r="L392">
        <v>1</v>
      </c>
      <c r="N392" s="9">
        <f t="shared" si="32"/>
        <v>8716.351636968599</v>
      </c>
      <c r="O392" s="9">
        <f t="shared" si="33"/>
        <v>0</v>
      </c>
    </row>
    <row r="393" spans="1:15" ht="12.75">
      <c r="A393">
        <v>633</v>
      </c>
      <c r="B393">
        <v>798</v>
      </c>
      <c r="C393">
        <v>6407.8350318382</v>
      </c>
      <c r="D393" t="s">
        <v>31</v>
      </c>
      <c r="F393" s="144" t="s">
        <v>144</v>
      </c>
      <c r="G393" s="144" t="s">
        <v>38</v>
      </c>
      <c r="H393">
        <v>1</v>
      </c>
      <c r="J393" s="11">
        <f t="shared" si="30"/>
        <v>6407.8350318382</v>
      </c>
      <c r="K393" s="9">
        <f t="shared" si="31"/>
        <v>0</v>
      </c>
      <c r="L393">
        <v>1</v>
      </c>
      <c r="N393" s="9">
        <f t="shared" si="32"/>
        <v>6407.8350318382</v>
      </c>
      <c r="O393" s="9">
        <f t="shared" si="33"/>
        <v>0</v>
      </c>
    </row>
    <row r="394" spans="1:15" ht="12.75">
      <c r="A394">
        <v>274</v>
      </c>
      <c r="B394">
        <v>1468</v>
      </c>
      <c r="C394">
        <v>7244.5925871655</v>
      </c>
      <c r="D394" t="s">
        <v>31</v>
      </c>
      <c r="F394" s="144" t="s">
        <v>150</v>
      </c>
      <c r="G394" s="144" t="s">
        <v>38</v>
      </c>
      <c r="H394">
        <v>1</v>
      </c>
      <c r="J394" s="11">
        <f t="shared" si="30"/>
        <v>7244.5925871655</v>
      </c>
      <c r="K394" s="9">
        <f t="shared" si="31"/>
        <v>0</v>
      </c>
      <c r="L394">
        <v>1</v>
      </c>
      <c r="N394" s="9">
        <f t="shared" si="32"/>
        <v>7244.5925871655</v>
      </c>
      <c r="O394" s="9">
        <f t="shared" si="33"/>
        <v>0</v>
      </c>
    </row>
    <row r="395" spans="1:15" ht="12.75">
      <c r="A395">
        <v>633</v>
      </c>
      <c r="B395">
        <v>107</v>
      </c>
      <c r="C395">
        <v>108499.66546533999</v>
      </c>
      <c r="D395" t="s">
        <v>31</v>
      </c>
      <c r="F395" s="144" t="s">
        <v>141</v>
      </c>
      <c r="G395" s="144" t="s">
        <v>38</v>
      </c>
      <c r="H395">
        <v>1</v>
      </c>
      <c r="J395" s="11">
        <f t="shared" si="30"/>
        <v>108499.66546533999</v>
      </c>
      <c r="K395" s="9">
        <f t="shared" si="31"/>
        <v>0</v>
      </c>
      <c r="L395">
        <v>1</v>
      </c>
      <c r="N395" s="9">
        <f t="shared" si="32"/>
        <v>108499.66546533999</v>
      </c>
      <c r="O395" s="9">
        <f t="shared" si="33"/>
        <v>0</v>
      </c>
    </row>
    <row r="396" spans="1:15" ht="12.75">
      <c r="A396">
        <v>633</v>
      </c>
      <c r="B396">
        <v>628</v>
      </c>
      <c r="C396">
        <v>1717339.4539583998</v>
      </c>
      <c r="D396" t="s">
        <v>31</v>
      </c>
      <c r="F396" s="144" t="s">
        <v>141</v>
      </c>
      <c r="G396" s="144" t="s">
        <v>38</v>
      </c>
      <c r="H396">
        <v>1</v>
      </c>
      <c r="J396" s="11">
        <f t="shared" si="30"/>
        <v>1717339.4539583998</v>
      </c>
      <c r="K396" s="9">
        <f t="shared" si="31"/>
        <v>0</v>
      </c>
      <c r="L396">
        <v>1</v>
      </c>
      <c r="N396" s="9">
        <f t="shared" si="32"/>
        <v>1717339.4539583998</v>
      </c>
      <c r="O396" s="9">
        <f t="shared" si="33"/>
        <v>0</v>
      </c>
    </row>
    <row r="397" spans="1:15" ht="12.75">
      <c r="A397">
        <v>16</v>
      </c>
      <c r="B397">
        <v>10363</v>
      </c>
      <c r="C397">
        <v>11631.570765153</v>
      </c>
      <c r="D397" t="s">
        <v>31</v>
      </c>
      <c r="F397" s="144" t="s">
        <v>159</v>
      </c>
      <c r="G397" s="144" t="s">
        <v>38</v>
      </c>
      <c r="H397">
        <v>1</v>
      </c>
      <c r="J397" s="11">
        <f t="shared" si="30"/>
        <v>11631.570765153</v>
      </c>
      <c r="K397" s="9">
        <f t="shared" si="31"/>
        <v>0</v>
      </c>
      <c r="L397">
        <v>1</v>
      </c>
      <c r="N397" s="9">
        <f t="shared" si="32"/>
        <v>11631.570765153</v>
      </c>
      <c r="O397" s="9">
        <f t="shared" si="33"/>
        <v>0</v>
      </c>
    </row>
    <row r="398" spans="1:15" ht="12.75">
      <c r="A398">
        <v>637</v>
      </c>
      <c r="B398">
        <v>134</v>
      </c>
      <c r="C398">
        <v>63724.388859353</v>
      </c>
      <c r="D398" t="s">
        <v>31</v>
      </c>
      <c r="F398" s="144" t="s">
        <v>32</v>
      </c>
      <c r="G398" s="144" t="s">
        <v>32</v>
      </c>
      <c r="H398">
        <v>1</v>
      </c>
      <c r="J398" s="11">
        <f aca="true" t="shared" si="34" ref="J398:J407">H398*C398</f>
        <v>63724.388859353</v>
      </c>
      <c r="K398" s="9">
        <f aca="true" t="shared" si="35" ref="K398:K407">I398*C398</f>
        <v>0</v>
      </c>
      <c r="L398">
        <v>1</v>
      </c>
      <c r="N398" s="9">
        <f aca="true" t="shared" si="36" ref="N398:N407">L398*C398</f>
        <v>63724.388859353</v>
      </c>
      <c r="O398" s="9">
        <f aca="true" t="shared" si="37" ref="O398:O407">M398*C398</f>
        <v>0</v>
      </c>
    </row>
    <row r="399" spans="1:15" ht="12.75">
      <c r="A399">
        <v>22</v>
      </c>
      <c r="B399">
        <v>9902</v>
      </c>
      <c r="C399">
        <v>12844.741820558</v>
      </c>
      <c r="D399" t="s">
        <v>31</v>
      </c>
      <c r="F399" s="144" t="s">
        <v>35</v>
      </c>
      <c r="G399" s="144" t="s">
        <v>34</v>
      </c>
      <c r="I399">
        <v>0.5</v>
      </c>
      <c r="J399" s="11">
        <f t="shared" si="34"/>
        <v>0</v>
      </c>
      <c r="K399" s="9">
        <f t="shared" si="35"/>
        <v>6422.370910279</v>
      </c>
      <c r="M399">
        <v>0.5</v>
      </c>
      <c r="N399" s="9">
        <f t="shared" si="36"/>
        <v>0</v>
      </c>
      <c r="O399" s="9">
        <f t="shared" si="37"/>
        <v>6422.370910279</v>
      </c>
    </row>
    <row r="400" spans="1:15" ht="12.75">
      <c r="A400">
        <v>28</v>
      </c>
      <c r="B400">
        <v>10507</v>
      </c>
      <c r="C400">
        <v>2266.4921264759996</v>
      </c>
      <c r="D400" t="s">
        <v>31</v>
      </c>
      <c r="F400" s="144" t="s">
        <v>35</v>
      </c>
      <c r="G400" s="144" t="s">
        <v>34</v>
      </c>
      <c r="I400">
        <v>0.5</v>
      </c>
      <c r="J400" s="11">
        <f t="shared" si="34"/>
        <v>0</v>
      </c>
      <c r="K400" s="9">
        <f t="shared" si="35"/>
        <v>1133.2460632379998</v>
      </c>
      <c r="M400">
        <v>0.5</v>
      </c>
      <c r="N400" s="9">
        <f t="shared" si="36"/>
        <v>0</v>
      </c>
      <c r="O400" s="9">
        <f t="shared" si="37"/>
        <v>1133.2460632379998</v>
      </c>
    </row>
    <row r="401" spans="1:15" ht="12.75">
      <c r="A401">
        <v>30</v>
      </c>
      <c r="B401">
        <v>9833</v>
      </c>
      <c r="C401">
        <v>13289.958306726</v>
      </c>
      <c r="D401" t="s">
        <v>31</v>
      </c>
      <c r="F401" s="144" t="s">
        <v>35</v>
      </c>
      <c r="G401" s="144" t="s">
        <v>49</v>
      </c>
      <c r="H401">
        <v>1</v>
      </c>
      <c r="J401" s="11">
        <f t="shared" si="34"/>
        <v>13289.958306726</v>
      </c>
      <c r="K401" s="9">
        <f t="shared" si="35"/>
        <v>0</v>
      </c>
      <c r="L401">
        <v>1</v>
      </c>
      <c r="N401" s="9">
        <f t="shared" si="36"/>
        <v>13289.958306726</v>
      </c>
      <c r="O401" s="9">
        <f t="shared" si="37"/>
        <v>0</v>
      </c>
    </row>
    <row r="402" spans="1:15" ht="12.75">
      <c r="A402">
        <v>240</v>
      </c>
      <c r="B402">
        <v>6634</v>
      </c>
      <c r="C402">
        <v>3644.6511075011</v>
      </c>
      <c r="D402" t="s">
        <v>31</v>
      </c>
      <c r="F402" s="144" t="s">
        <v>35</v>
      </c>
      <c r="G402" s="144" t="s">
        <v>53</v>
      </c>
      <c r="I402">
        <v>0.5</v>
      </c>
      <c r="J402" s="11">
        <f t="shared" si="34"/>
        <v>0</v>
      </c>
      <c r="K402" s="9">
        <f t="shared" si="35"/>
        <v>1822.32555375055</v>
      </c>
      <c r="M402">
        <v>0.25</v>
      </c>
      <c r="N402" s="9">
        <f t="shared" si="36"/>
        <v>0</v>
      </c>
      <c r="O402" s="9">
        <f t="shared" si="37"/>
        <v>911.162776875275</v>
      </c>
    </row>
    <row r="403" spans="1:15" ht="12.75">
      <c r="A403">
        <v>633</v>
      </c>
      <c r="B403">
        <v>6689</v>
      </c>
      <c r="C403">
        <v>4555.7725660205</v>
      </c>
      <c r="D403" t="s">
        <v>31</v>
      </c>
      <c r="F403" s="144" t="s">
        <v>157</v>
      </c>
      <c r="G403" s="144" t="s">
        <v>38</v>
      </c>
      <c r="H403">
        <v>1</v>
      </c>
      <c r="J403" s="11">
        <f t="shared" si="34"/>
        <v>4555.7725660205</v>
      </c>
      <c r="K403" s="9">
        <f t="shared" si="35"/>
        <v>0</v>
      </c>
      <c r="L403">
        <v>1</v>
      </c>
      <c r="N403" s="9">
        <f t="shared" si="36"/>
        <v>4555.7725660205</v>
      </c>
      <c r="O403" s="9">
        <f t="shared" si="37"/>
        <v>0</v>
      </c>
    </row>
    <row r="404" spans="1:15" ht="12.75">
      <c r="A404">
        <v>633</v>
      </c>
      <c r="B404">
        <v>7182</v>
      </c>
      <c r="C404">
        <v>3089.4220182485997</v>
      </c>
      <c r="D404" t="s">
        <v>31</v>
      </c>
      <c r="F404" s="144" t="s">
        <v>157</v>
      </c>
      <c r="G404" s="144" t="s">
        <v>38</v>
      </c>
      <c r="H404">
        <v>1</v>
      </c>
      <c r="J404" s="11">
        <f t="shared" si="34"/>
        <v>3089.4220182485997</v>
      </c>
      <c r="K404" s="9">
        <f t="shared" si="35"/>
        <v>0</v>
      </c>
      <c r="L404">
        <v>1</v>
      </c>
      <c r="N404" s="9">
        <f t="shared" si="36"/>
        <v>3089.4220182485997</v>
      </c>
      <c r="O404" s="9">
        <f t="shared" si="37"/>
        <v>0</v>
      </c>
    </row>
    <row r="405" spans="1:15" ht="12.75">
      <c r="A405">
        <v>30</v>
      </c>
      <c r="B405">
        <v>10283</v>
      </c>
      <c r="C405">
        <v>13734.720483195999</v>
      </c>
      <c r="D405" t="s">
        <v>31</v>
      </c>
      <c r="F405" s="144" t="s">
        <v>46</v>
      </c>
      <c r="G405" s="144" t="s">
        <v>49</v>
      </c>
      <c r="H405">
        <v>1</v>
      </c>
      <c r="J405" s="11">
        <f t="shared" si="34"/>
        <v>13734.720483195999</v>
      </c>
      <c r="K405" s="9">
        <f t="shared" si="35"/>
        <v>0</v>
      </c>
      <c r="L405">
        <v>0.5</v>
      </c>
      <c r="M405">
        <v>0.25</v>
      </c>
      <c r="N405" s="9">
        <f t="shared" si="36"/>
        <v>6867.360241597999</v>
      </c>
      <c r="O405" s="9">
        <f t="shared" si="37"/>
        <v>3433.6801207989997</v>
      </c>
    </row>
    <row r="406" spans="1:15" ht="12.75">
      <c r="A406">
        <v>623</v>
      </c>
      <c r="B406">
        <v>845</v>
      </c>
      <c r="C406">
        <v>3664.9597656626997</v>
      </c>
      <c r="D406" t="s">
        <v>31</v>
      </c>
      <c r="F406" s="144" t="s">
        <v>148</v>
      </c>
      <c r="G406" s="144" t="s">
        <v>72</v>
      </c>
      <c r="H406">
        <v>1</v>
      </c>
      <c r="J406" s="11">
        <f t="shared" si="34"/>
        <v>3664.9597656626997</v>
      </c>
      <c r="K406" s="9">
        <f t="shared" si="35"/>
        <v>0</v>
      </c>
      <c r="L406">
        <v>0.5</v>
      </c>
      <c r="N406" s="9">
        <f t="shared" si="36"/>
        <v>1832.4798828313499</v>
      </c>
      <c r="O406" s="9">
        <f t="shared" si="37"/>
        <v>0</v>
      </c>
    </row>
    <row r="407" spans="1:15" ht="13.5" thickBot="1">
      <c r="A407">
        <v>276</v>
      </c>
      <c r="B407">
        <v>893</v>
      </c>
      <c r="C407" s="1">
        <v>47894.305159341995</v>
      </c>
      <c r="D407" t="s">
        <v>31</v>
      </c>
      <c r="F407" s="145" t="s">
        <v>147</v>
      </c>
      <c r="G407" s="145" t="s">
        <v>83</v>
      </c>
      <c r="H407" s="1">
        <v>1</v>
      </c>
      <c r="I407" s="1"/>
      <c r="J407" s="12">
        <f t="shared" si="34"/>
        <v>47894.305159341995</v>
      </c>
      <c r="K407" s="10">
        <f t="shared" si="35"/>
        <v>0</v>
      </c>
      <c r="L407" s="1">
        <v>1</v>
      </c>
      <c r="M407" s="1"/>
      <c r="N407" s="10">
        <f t="shared" si="36"/>
        <v>47894.305159341995</v>
      </c>
      <c r="O407" s="10">
        <f t="shared" si="37"/>
        <v>0</v>
      </c>
    </row>
    <row r="408" spans="3:15" ht="12.75">
      <c r="C408">
        <f>SUM(C302:C407)</f>
        <v>3300544.8638647036</v>
      </c>
      <c r="G408" s="146" t="s">
        <v>106</v>
      </c>
      <c r="H408">
        <f>SUM(H302:H407)</f>
        <v>78.4</v>
      </c>
      <c r="I408">
        <f aca="true" t="shared" si="38" ref="I408:N408">SUM(I302:I407)</f>
        <v>12.5</v>
      </c>
      <c r="J408">
        <f t="shared" si="38"/>
        <v>2934844.5095112207</v>
      </c>
      <c r="K408">
        <f t="shared" si="38"/>
        <v>157989.29200145675</v>
      </c>
      <c r="L408">
        <f>SUM(L302:L407)</f>
        <v>60.6</v>
      </c>
      <c r="M408">
        <f t="shared" si="38"/>
        <v>19.65</v>
      </c>
      <c r="N408">
        <f t="shared" si="38"/>
        <v>2624413.7423474966</v>
      </c>
      <c r="O408">
        <f>SUM(O360:O407)</f>
        <v>144685.56268437623</v>
      </c>
    </row>
    <row r="409" spans="7:15" ht="12.75">
      <c r="G409" s="146" t="s">
        <v>107</v>
      </c>
      <c r="H409">
        <f>COUNT(C302:C407)</f>
        <v>106</v>
      </c>
      <c r="I409">
        <v>106</v>
      </c>
      <c r="J409" s="9"/>
      <c r="K409" s="9"/>
      <c r="L409">
        <v>106</v>
      </c>
      <c r="M409">
        <v>106</v>
      </c>
      <c r="N409" s="9"/>
      <c r="O409" s="9"/>
    </row>
    <row r="410" spans="7:15" ht="12.75">
      <c r="G410" s="147" t="s">
        <v>108</v>
      </c>
      <c r="H410" s="6">
        <f>H408/H409</f>
        <v>0.739622641509434</v>
      </c>
      <c r="I410" s="6">
        <f>SUM(H408:I408)/I409</f>
        <v>0.8575471698113208</v>
      </c>
      <c r="J410" s="6">
        <f>J408/C408</f>
        <v>0.8892000050181794</v>
      </c>
      <c r="K410" s="6">
        <f>SUM(J408:K408)/C408</f>
        <v>0.937067644610408</v>
      </c>
      <c r="L410" s="6">
        <f>L408/L409</f>
        <v>0.5716981132075472</v>
      </c>
      <c r="M410" s="6">
        <f>SUM(L408:M408)/M409</f>
        <v>0.7570754716981132</v>
      </c>
      <c r="N410" s="6">
        <f>N408/C408</f>
        <v>0.7951456049212718</v>
      </c>
      <c r="O410" s="6">
        <f>SUM(N408:O408)/C408</f>
        <v>0.8389824769082079</v>
      </c>
    </row>
    <row r="412" spans="5:15" ht="12.75">
      <c r="E412" s="14"/>
      <c r="F412" s="148"/>
      <c r="G412" s="148"/>
      <c r="H412" s="15"/>
      <c r="I412" s="15"/>
      <c r="J412" s="15"/>
      <c r="K412" s="15"/>
      <c r="L412" s="15"/>
      <c r="M412" s="15"/>
      <c r="N412" s="15"/>
      <c r="O412" s="16"/>
    </row>
    <row r="413" spans="5:15" ht="12.75">
      <c r="E413" s="17" t="s">
        <v>162</v>
      </c>
      <c r="F413" s="149"/>
      <c r="G413" s="146" t="s">
        <v>106</v>
      </c>
      <c r="H413" s="13">
        <f>SUM(H408,H292,H235)</f>
        <v>308</v>
      </c>
      <c r="I413" s="13">
        <f aca="true" t="shared" si="39" ref="I413:O413">SUM(I408,I292,I235)</f>
        <v>28</v>
      </c>
      <c r="J413" s="13">
        <f t="shared" si="39"/>
        <v>6088413.901172963</v>
      </c>
      <c r="K413" s="13">
        <f t="shared" si="39"/>
        <v>284605.8458410931</v>
      </c>
      <c r="L413" s="13">
        <f t="shared" si="39"/>
        <v>262.7</v>
      </c>
      <c r="M413" s="13">
        <f t="shared" si="39"/>
        <v>48.75</v>
      </c>
      <c r="N413" s="13">
        <f t="shared" si="39"/>
        <v>5369399.91235856</v>
      </c>
      <c r="O413" s="18">
        <f t="shared" si="39"/>
        <v>460185.2670654573</v>
      </c>
    </row>
    <row r="414" spans="5:15" ht="12.75">
      <c r="E414" s="17"/>
      <c r="F414" s="149"/>
      <c r="G414" s="146" t="s">
        <v>107</v>
      </c>
      <c r="H414" s="13">
        <f>SUM(H409,H293,H236)</f>
        <v>381</v>
      </c>
      <c r="I414" s="13">
        <v>381</v>
      </c>
      <c r="J414" s="13"/>
      <c r="K414" s="13"/>
      <c r="L414" s="13">
        <v>381</v>
      </c>
      <c r="M414" s="13">
        <v>381</v>
      </c>
      <c r="N414" s="13"/>
      <c r="O414" s="18"/>
    </row>
    <row r="415" spans="5:15" ht="12.75">
      <c r="E415" s="17"/>
      <c r="F415" s="149"/>
      <c r="G415" s="149" t="s">
        <v>163</v>
      </c>
      <c r="H415" s="13"/>
      <c r="I415" s="13"/>
      <c r="J415" s="19">
        <f>SUM(C408,C292,C235)</f>
        <v>6797001.980437661</v>
      </c>
      <c r="K415" s="13">
        <v>6797001.980437659</v>
      </c>
      <c r="L415" s="13"/>
      <c r="M415" s="13"/>
      <c r="N415" s="13">
        <v>6797001.980437659</v>
      </c>
      <c r="O415" s="18">
        <v>6797001.980437659</v>
      </c>
    </row>
    <row r="416" spans="5:15" ht="12.75">
      <c r="E416" s="17"/>
      <c r="F416" s="149"/>
      <c r="G416" s="147" t="s">
        <v>108</v>
      </c>
      <c r="H416" s="31">
        <f>H413/H414</f>
        <v>0.8083989501312336</v>
      </c>
      <c r="I416" s="31">
        <f>SUM(H413:I413)/I414</f>
        <v>0.8818897637795275</v>
      </c>
      <c r="J416" s="20">
        <f>J413/J415</f>
        <v>0.895749908370768</v>
      </c>
      <c r="K416" s="20">
        <f>SUM(J413:K413)/K415</f>
        <v>0.9376221700914816</v>
      </c>
      <c r="L416" s="20">
        <f>L413/L414</f>
        <v>0.689501312335958</v>
      </c>
      <c r="M416" s="20">
        <f>SUM(L413:M413)/M414</f>
        <v>0.8174540682414698</v>
      </c>
      <c r="N416" s="31">
        <f>N413/N415</f>
        <v>0.7899659184758431</v>
      </c>
      <c r="O416" s="32">
        <f>SUM(N413:O413)/O415</f>
        <v>0.8576700722174352</v>
      </c>
    </row>
    <row r="417" spans="5:15" ht="12.75">
      <c r="E417" s="21"/>
      <c r="F417" s="150"/>
      <c r="G417" s="150"/>
      <c r="H417" s="22"/>
      <c r="I417" s="22"/>
      <c r="J417" s="22"/>
      <c r="K417" s="22"/>
      <c r="L417" s="22"/>
      <c r="M417" s="22"/>
      <c r="N417" s="22"/>
      <c r="O417" s="23"/>
    </row>
    <row r="420" spans="1:7" ht="12.75">
      <c r="A420" s="7" t="s">
        <v>125</v>
      </c>
      <c r="G420" s="67" t="s">
        <v>292</v>
      </c>
    </row>
    <row r="421" spans="1:11" ht="12.75">
      <c r="A421" t="s">
        <v>17</v>
      </c>
      <c r="C421" s="9"/>
      <c r="E421">
        <f>COUNT(F425:F435)</f>
        <v>0</v>
      </c>
      <c r="J421" s="9"/>
      <c r="K421" s="9"/>
    </row>
    <row r="422" spans="1:11" ht="12.75">
      <c r="A422" t="s">
        <v>18</v>
      </c>
      <c r="C422" s="9"/>
      <c r="J422" s="9"/>
      <c r="K422" s="9"/>
    </row>
    <row r="423" spans="3:15" ht="12.75">
      <c r="C423" s="9"/>
      <c r="D423" t="s">
        <v>19</v>
      </c>
      <c r="E423" t="s">
        <v>20</v>
      </c>
      <c r="H423" t="s">
        <v>21</v>
      </c>
      <c r="I423" t="s">
        <v>21</v>
      </c>
      <c r="J423" s="9" t="s">
        <v>118</v>
      </c>
      <c r="K423" s="9" t="s">
        <v>30</v>
      </c>
      <c r="L423" s="9" t="s">
        <v>22</v>
      </c>
      <c r="M423" s="9" t="s">
        <v>22</v>
      </c>
      <c r="N423" s="9" t="s">
        <v>119</v>
      </c>
      <c r="O423" s="9" t="s">
        <v>120</v>
      </c>
    </row>
    <row r="424" spans="1:15" ht="13.5" thickBot="1">
      <c r="A424" s="1" t="s">
        <v>23</v>
      </c>
      <c r="B424" s="1" t="s">
        <v>24</v>
      </c>
      <c r="C424" s="10" t="s">
        <v>25</v>
      </c>
      <c r="D424" s="1" t="s">
        <v>26</v>
      </c>
      <c r="E424" s="1" t="s">
        <v>26</v>
      </c>
      <c r="F424" s="143" t="s">
        <v>27</v>
      </c>
      <c r="G424" s="143" t="s">
        <v>28</v>
      </c>
      <c r="H424" s="1" t="s">
        <v>29</v>
      </c>
      <c r="I424" s="1" t="s">
        <v>30</v>
      </c>
      <c r="J424" s="10" t="s">
        <v>121</v>
      </c>
      <c r="K424" s="10" t="s">
        <v>121</v>
      </c>
      <c r="L424" s="10" t="s">
        <v>29</v>
      </c>
      <c r="M424" s="10" t="s">
        <v>30</v>
      </c>
      <c r="N424" s="10" t="s">
        <v>121</v>
      </c>
      <c r="O424" s="10" t="s">
        <v>121</v>
      </c>
    </row>
    <row r="425" spans="1:15" ht="12.75">
      <c r="A425">
        <v>109</v>
      </c>
      <c r="B425">
        <v>148807</v>
      </c>
      <c r="C425" s="9">
        <v>8302.010881811399</v>
      </c>
      <c r="D425" t="s">
        <v>31</v>
      </c>
      <c r="F425" s="144" t="s">
        <v>36</v>
      </c>
      <c r="G425" s="144" t="s">
        <v>59</v>
      </c>
      <c r="I425">
        <v>0.5</v>
      </c>
      <c r="J425" s="11">
        <v>0</v>
      </c>
      <c r="K425" s="9">
        <f>I425*C425</f>
        <v>4151.005440905699</v>
      </c>
      <c r="M425">
        <v>0.5</v>
      </c>
      <c r="N425" s="9">
        <f aca="true" t="shared" si="40" ref="N425:N458">L425*C425</f>
        <v>0</v>
      </c>
      <c r="O425" s="9">
        <f aca="true" t="shared" si="41" ref="O425:O458">M425*C425</f>
        <v>4151.005440905699</v>
      </c>
    </row>
    <row r="426" spans="1:15" ht="12.75">
      <c r="A426">
        <v>474</v>
      </c>
      <c r="B426">
        <v>161250</v>
      </c>
      <c r="C426" s="9">
        <v>21680.515602871998</v>
      </c>
      <c r="D426" t="s">
        <v>31</v>
      </c>
      <c r="F426" s="144" t="s">
        <v>36</v>
      </c>
      <c r="G426" s="144" t="s">
        <v>45</v>
      </c>
      <c r="I426">
        <v>0.5</v>
      </c>
      <c r="J426" s="11">
        <v>0</v>
      </c>
      <c r="K426" s="9">
        <f>I426*C426</f>
        <v>10840.257801435999</v>
      </c>
      <c r="M426">
        <v>0.5</v>
      </c>
      <c r="N426" s="9">
        <f t="shared" si="40"/>
        <v>0</v>
      </c>
      <c r="O426" s="9">
        <f t="shared" si="41"/>
        <v>10840.257801435999</v>
      </c>
    </row>
    <row r="427" spans="1:15" ht="12.75">
      <c r="A427">
        <v>1244</v>
      </c>
      <c r="B427">
        <v>156595</v>
      </c>
      <c r="C427" s="9">
        <v>3735.2866578679996</v>
      </c>
      <c r="D427" t="s">
        <v>31</v>
      </c>
      <c r="F427" s="144" t="s">
        <v>36</v>
      </c>
      <c r="G427" s="144" t="s">
        <v>36</v>
      </c>
      <c r="H427">
        <v>1</v>
      </c>
      <c r="J427" s="9">
        <f>H427*C427</f>
        <v>3735.2866578679996</v>
      </c>
      <c r="K427" s="11">
        <v>0</v>
      </c>
      <c r="L427">
        <v>1</v>
      </c>
      <c r="N427" s="9">
        <f t="shared" si="40"/>
        <v>3735.2866578679996</v>
      </c>
      <c r="O427" s="9">
        <f t="shared" si="41"/>
        <v>0</v>
      </c>
    </row>
    <row r="428" spans="1:15" ht="12.75">
      <c r="A428">
        <v>1248</v>
      </c>
      <c r="B428">
        <v>156763</v>
      </c>
      <c r="C428" s="9">
        <v>5440.576790721199</v>
      </c>
      <c r="D428" t="s">
        <v>31</v>
      </c>
      <c r="F428" s="144" t="s">
        <v>36</v>
      </c>
      <c r="G428" s="144" t="s">
        <v>36</v>
      </c>
      <c r="H428">
        <v>1</v>
      </c>
      <c r="J428" s="9">
        <f>H428*C428</f>
        <v>5440.576790721199</v>
      </c>
      <c r="K428" s="11">
        <v>0</v>
      </c>
      <c r="L428">
        <v>1</v>
      </c>
      <c r="N428" s="9">
        <f t="shared" si="40"/>
        <v>5440.576790721199</v>
      </c>
      <c r="O428" s="9">
        <f t="shared" si="41"/>
        <v>0</v>
      </c>
    </row>
    <row r="429" spans="1:15" ht="12.75">
      <c r="A429">
        <v>1268</v>
      </c>
      <c r="B429">
        <v>154397</v>
      </c>
      <c r="C429" s="9">
        <v>51652.671339723995</v>
      </c>
      <c r="D429" t="s">
        <v>31</v>
      </c>
      <c r="F429" s="144" t="s">
        <v>36</v>
      </c>
      <c r="G429" s="144" t="s">
        <v>36</v>
      </c>
      <c r="H429">
        <v>1</v>
      </c>
      <c r="J429" s="9">
        <f>H429*C429</f>
        <v>51652.671339723995</v>
      </c>
      <c r="K429" s="11">
        <v>0</v>
      </c>
      <c r="L429">
        <v>1</v>
      </c>
      <c r="N429" s="9">
        <f t="shared" si="40"/>
        <v>51652.671339723995</v>
      </c>
      <c r="O429" s="9">
        <f t="shared" si="41"/>
        <v>0</v>
      </c>
    </row>
    <row r="430" spans="1:15" ht="12.75">
      <c r="A430">
        <v>1283</v>
      </c>
      <c r="B430">
        <v>158609</v>
      </c>
      <c r="C430" s="9">
        <v>7830.792077831899</v>
      </c>
      <c r="D430" t="s">
        <v>31</v>
      </c>
      <c r="F430" s="144" t="s">
        <v>36</v>
      </c>
      <c r="G430" s="144" t="s">
        <v>45</v>
      </c>
      <c r="I430">
        <v>0.5</v>
      </c>
      <c r="J430" s="11">
        <v>0</v>
      </c>
      <c r="K430" s="9">
        <f>I430*C430</f>
        <v>3915.3960389159497</v>
      </c>
      <c r="M430">
        <v>0.5</v>
      </c>
      <c r="N430" s="9">
        <f t="shared" si="40"/>
        <v>0</v>
      </c>
      <c r="O430" s="9">
        <f t="shared" si="41"/>
        <v>3915.3960389159497</v>
      </c>
    </row>
    <row r="431" spans="1:15" ht="12.75">
      <c r="A431">
        <v>1453</v>
      </c>
      <c r="B431">
        <v>153585</v>
      </c>
      <c r="C431" s="9">
        <v>16064.504994083</v>
      </c>
      <c r="D431" t="s">
        <v>31</v>
      </c>
      <c r="F431" s="144" t="s">
        <v>36</v>
      </c>
      <c r="G431" s="144" t="s">
        <v>36</v>
      </c>
      <c r="H431">
        <v>1</v>
      </c>
      <c r="J431" s="9">
        <f>H431*C431</f>
        <v>16064.504994083</v>
      </c>
      <c r="K431" s="11">
        <v>0</v>
      </c>
      <c r="L431">
        <v>1</v>
      </c>
      <c r="N431" s="9">
        <f t="shared" si="40"/>
        <v>16064.504994083</v>
      </c>
      <c r="O431" s="9">
        <f t="shared" si="41"/>
        <v>0</v>
      </c>
    </row>
    <row r="432" spans="1:15" ht="12.75">
      <c r="A432">
        <v>104</v>
      </c>
      <c r="B432">
        <v>150267</v>
      </c>
      <c r="C432" s="9">
        <v>26045.764686354</v>
      </c>
      <c r="D432" t="s">
        <v>31</v>
      </c>
      <c r="F432" s="144" t="s">
        <v>40</v>
      </c>
      <c r="G432" s="144" t="s">
        <v>66</v>
      </c>
      <c r="H432">
        <v>1</v>
      </c>
      <c r="J432" s="9">
        <f>H432*C432</f>
        <v>26045.764686354</v>
      </c>
      <c r="K432" s="11">
        <v>0</v>
      </c>
      <c r="L432">
        <v>0.5</v>
      </c>
      <c r="N432" s="9">
        <f t="shared" si="40"/>
        <v>13022.882343177</v>
      </c>
      <c r="O432" s="9">
        <f t="shared" si="41"/>
        <v>0</v>
      </c>
    </row>
    <row r="433" spans="1:15" ht="12.75">
      <c r="A433">
        <v>1261</v>
      </c>
      <c r="B433">
        <v>153993</v>
      </c>
      <c r="C433" s="9">
        <v>82453.69506997999</v>
      </c>
      <c r="D433" t="s">
        <v>31</v>
      </c>
      <c r="F433" s="144" t="s">
        <v>66</v>
      </c>
      <c r="G433" s="144" t="s">
        <v>36</v>
      </c>
      <c r="H433">
        <v>1</v>
      </c>
      <c r="J433" s="9">
        <f>H433*C433</f>
        <v>82453.69506997999</v>
      </c>
      <c r="K433" s="11">
        <v>0</v>
      </c>
      <c r="L433">
        <v>0.5</v>
      </c>
      <c r="M433">
        <v>0.25</v>
      </c>
      <c r="N433" s="9">
        <f t="shared" si="40"/>
        <v>41226.847534989996</v>
      </c>
      <c r="O433" s="9">
        <f t="shared" si="41"/>
        <v>20613.423767494998</v>
      </c>
    </row>
    <row r="434" spans="1:15" ht="12.75">
      <c r="A434">
        <v>1484</v>
      </c>
      <c r="B434">
        <v>154559</v>
      </c>
      <c r="C434" s="9">
        <v>18171.025312264</v>
      </c>
      <c r="D434" t="s">
        <v>31</v>
      </c>
      <c r="F434" s="144" t="s">
        <v>66</v>
      </c>
      <c r="G434" s="144" t="s">
        <v>59</v>
      </c>
      <c r="H434">
        <v>1</v>
      </c>
      <c r="J434" s="9">
        <f>H434*C434</f>
        <v>18171.025312264</v>
      </c>
      <c r="K434" s="11">
        <v>0</v>
      </c>
      <c r="L434">
        <v>0.5</v>
      </c>
      <c r="M434">
        <v>0.25</v>
      </c>
      <c r="N434" s="9">
        <f t="shared" si="40"/>
        <v>9085.512656132</v>
      </c>
      <c r="O434" s="9">
        <f t="shared" si="41"/>
        <v>4542.756328066</v>
      </c>
    </row>
    <row r="435" spans="1:15" ht="12.75">
      <c r="A435">
        <v>1201</v>
      </c>
      <c r="B435">
        <v>161060</v>
      </c>
      <c r="C435" s="9">
        <v>3363.8617211565997</v>
      </c>
      <c r="D435" t="s">
        <v>31</v>
      </c>
      <c r="F435" s="144" t="s">
        <v>102</v>
      </c>
      <c r="G435" s="144" t="s">
        <v>59</v>
      </c>
      <c r="I435">
        <v>0.5</v>
      </c>
      <c r="J435" s="11">
        <v>0</v>
      </c>
      <c r="K435" s="9">
        <f>I435*C435</f>
        <v>1681.9308605782999</v>
      </c>
      <c r="M435">
        <v>0.5</v>
      </c>
      <c r="N435" s="9">
        <f t="shared" si="40"/>
        <v>0</v>
      </c>
      <c r="O435" s="9">
        <f t="shared" si="41"/>
        <v>1681.9308605782999</v>
      </c>
    </row>
    <row r="436" spans="1:15" ht="12.75">
      <c r="A436">
        <v>109</v>
      </c>
      <c r="B436">
        <v>148436</v>
      </c>
      <c r="C436" s="9">
        <v>4528.934758871799</v>
      </c>
      <c r="D436" t="s">
        <v>31</v>
      </c>
      <c r="F436" s="144" t="s">
        <v>34</v>
      </c>
      <c r="G436" s="144" t="s">
        <v>45</v>
      </c>
      <c r="I436">
        <v>0.5</v>
      </c>
      <c r="J436" s="11">
        <v>0</v>
      </c>
      <c r="K436" s="9">
        <f>I436*C436</f>
        <v>2264.4673794358996</v>
      </c>
      <c r="M436">
        <v>0.5</v>
      </c>
      <c r="N436" s="9">
        <f t="shared" si="40"/>
        <v>0</v>
      </c>
      <c r="O436" s="9">
        <f t="shared" si="41"/>
        <v>2264.4673794358996</v>
      </c>
    </row>
    <row r="437" spans="1:15" ht="12.75">
      <c r="A437">
        <v>109</v>
      </c>
      <c r="B437">
        <v>148391</v>
      </c>
      <c r="C437" s="9">
        <v>5988.2275245897</v>
      </c>
      <c r="D437" t="s">
        <v>31</v>
      </c>
      <c r="F437" s="144" t="s">
        <v>122</v>
      </c>
      <c r="G437" s="144" t="s">
        <v>45</v>
      </c>
      <c r="I437">
        <v>0.5</v>
      </c>
      <c r="J437" s="11">
        <v>0</v>
      </c>
      <c r="K437" s="9">
        <f>I437*C437</f>
        <v>2994.11376229485</v>
      </c>
      <c r="M437">
        <v>0.25</v>
      </c>
      <c r="N437" s="9">
        <f t="shared" si="40"/>
        <v>0</v>
      </c>
      <c r="O437" s="9">
        <f t="shared" si="41"/>
        <v>1497.056881147425</v>
      </c>
    </row>
    <row r="438" spans="1:15" ht="12.75">
      <c r="A438">
        <v>109</v>
      </c>
      <c r="B438">
        <v>148705</v>
      </c>
      <c r="C438" s="9">
        <v>2019.0852879657998</v>
      </c>
      <c r="D438" t="s">
        <v>31</v>
      </c>
      <c r="F438" s="144" t="s">
        <v>45</v>
      </c>
      <c r="G438" s="144" t="s">
        <v>78</v>
      </c>
      <c r="H438">
        <v>1</v>
      </c>
      <c r="J438" s="9">
        <f aca="true" t="shared" si="42" ref="J438:J446">H438*C438</f>
        <v>2019.0852879657998</v>
      </c>
      <c r="K438" s="11">
        <v>0</v>
      </c>
      <c r="L438">
        <v>0.5</v>
      </c>
      <c r="M438">
        <v>0.25</v>
      </c>
      <c r="N438" s="9">
        <f t="shared" si="40"/>
        <v>1009.5426439828999</v>
      </c>
      <c r="O438" s="9">
        <f t="shared" si="41"/>
        <v>504.77132199144995</v>
      </c>
    </row>
    <row r="439" spans="1:15" ht="12.75">
      <c r="A439">
        <v>109</v>
      </c>
      <c r="B439">
        <v>148707</v>
      </c>
      <c r="C439" s="9">
        <v>6123.7574324533</v>
      </c>
      <c r="D439" t="s">
        <v>31</v>
      </c>
      <c r="F439" s="144" t="s">
        <v>45</v>
      </c>
      <c r="G439" s="144" t="s">
        <v>45</v>
      </c>
      <c r="H439">
        <v>1</v>
      </c>
      <c r="J439" s="9">
        <f t="shared" si="42"/>
        <v>6123.7574324533</v>
      </c>
      <c r="K439" s="11">
        <v>0</v>
      </c>
      <c r="L439">
        <v>1</v>
      </c>
      <c r="N439" s="9">
        <f t="shared" si="40"/>
        <v>6123.7574324533</v>
      </c>
      <c r="O439" s="9">
        <f t="shared" si="41"/>
        <v>0</v>
      </c>
    </row>
    <row r="440" spans="1:15" ht="12.75">
      <c r="A440">
        <v>1259</v>
      </c>
      <c r="B440">
        <v>155617</v>
      </c>
      <c r="C440" s="9">
        <v>1166.6380997970998</v>
      </c>
      <c r="D440" t="s">
        <v>31</v>
      </c>
      <c r="F440" s="144" t="s">
        <v>45</v>
      </c>
      <c r="G440" s="144" t="s">
        <v>45</v>
      </c>
      <c r="H440">
        <v>1</v>
      </c>
      <c r="J440" s="9">
        <f t="shared" si="42"/>
        <v>1166.6380997970998</v>
      </c>
      <c r="K440" s="11">
        <v>0</v>
      </c>
      <c r="L440">
        <v>1</v>
      </c>
      <c r="N440" s="9">
        <f t="shared" si="40"/>
        <v>1166.6380997970998</v>
      </c>
      <c r="O440" s="9">
        <f t="shared" si="41"/>
        <v>0</v>
      </c>
    </row>
    <row r="441" spans="1:15" ht="12.75">
      <c r="A441">
        <v>1472</v>
      </c>
      <c r="B441">
        <v>152918</v>
      </c>
      <c r="C441" s="9">
        <v>1363.0188178569</v>
      </c>
      <c r="D441" t="s">
        <v>31</v>
      </c>
      <c r="F441" s="144" t="s">
        <v>45</v>
      </c>
      <c r="G441" s="144" t="s">
        <v>45</v>
      </c>
      <c r="H441">
        <v>1</v>
      </c>
      <c r="J441" s="9">
        <f t="shared" si="42"/>
        <v>1363.0188178569</v>
      </c>
      <c r="K441" s="11">
        <v>0</v>
      </c>
      <c r="L441">
        <v>1</v>
      </c>
      <c r="N441" s="9">
        <f t="shared" si="40"/>
        <v>1363.0188178569</v>
      </c>
      <c r="O441" s="9">
        <f t="shared" si="41"/>
        <v>0</v>
      </c>
    </row>
    <row r="442" spans="1:15" ht="12.75">
      <c r="A442">
        <v>1244</v>
      </c>
      <c r="B442">
        <v>156731</v>
      </c>
      <c r="C442" s="9">
        <v>1706.6195154191998</v>
      </c>
      <c r="D442" t="s">
        <v>31</v>
      </c>
      <c r="F442" s="144" t="s">
        <v>59</v>
      </c>
      <c r="G442" s="144" t="s">
        <v>59</v>
      </c>
      <c r="H442">
        <v>1</v>
      </c>
      <c r="J442" s="9">
        <f t="shared" si="42"/>
        <v>1706.6195154191998</v>
      </c>
      <c r="K442" s="11">
        <v>0</v>
      </c>
      <c r="L442">
        <v>1</v>
      </c>
      <c r="N442" s="9">
        <f t="shared" si="40"/>
        <v>1706.6195154191998</v>
      </c>
      <c r="O442" s="9">
        <f t="shared" si="41"/>
        <v>0</v>
      </c>
    </row>
    <row r="443" spans="1:15" ht="12.75">
      <c r="A443">
        <v>1484</v>
      </c>
      <c r="B443">
        <v>153823</v>
      </c>
      <c r="C443" s="9">
        <v>24725.892679516997</v>
      </c>
      <c r="D443" t="s">
        <v>31</v>
      </c>
      <c r="F443" s="144" t="s">
        <v>59</v>
      </c>
      <c r="G443" s="144" t="s">
        <v>59</v>
      </c>
      <c r="H443">
        <v>1</v>
      </c>
      <c r="J443" s="9">
        <f t="shared" si="42"/>
        <v>24725.892679516997</v>
      </c>
      <c r="K443" s="11">
        <v>0</v>
      </c>
      <c r="L443">
        <v>1</v>
      </c>
      <c r="N443" s="9">
        <f t="shared" si="40"/>
        <v>24725.892679516997</v>
      </c>
      <c r="O443" s="9">
        <f t="shared" si="41"/>
        <v>0</v>
      </c>
    </row>
    <row r="444" spans="1:15" ht="12.75">
      <c r="A444">
        <v>109</v>
      </c>
      <c r="B444">
        <v>148906</v>
      </c>
      <c r="C444" s="9">
        <v>963.66797298566</v>
      </c>
      <c r="D444" t="s">
        <v>31</v>
      </c>
      <c r="F444" s="144" t="s">
        <v>123</v>
      </c>
      <c r="G444" s="144" t="s">
        <v>59</v>
      </c>
      <c r="H444">
        <v>1</v>
      </c>
      <c r="J444" s="9">
        <f t="shared" si="42"/>
        <v>963.66797298566</v>
      </c>
      <c r="K444" s="11">
        <v>0</v>
      </c>
      <c r="L444">
        <v>0.8</v>
      </c>
      <c r="M444">
        <v>0.1</v>
      </c>
      <c r="N444" s="9">
        <f t="shared" si="40"/>
        <v>770.934378388528</v>
      </c>
      <c r="O444" s="9">
        <f t="shared" si="41"/>
        <v>96.366797298566</v>
      </c>
    </row>
    <row r="445" spans="1:15" ht="12.75">
      <c r="A445">
        <v>104</v>
      </c>
      <c r="B445">
        <v>150575</v>
      </c>
      <c r="C445" s="9">
        <v>1010.1199374981</v>
      </c>
      <c r="D445" t="s">
        <v>31</v>
      </c>
      <c r="F445" s="144" t="s">
        <v>88</v>
      </c>
      <c r="G445" s="144" t="s">
        <v>77</v>
      </c>
      <c r="H445">
        <v>0.2</v>
      </c>
      <c r="J445" s="9">
        <f t="shared" si="42"/>
        <v>202.02398749962</v>
      </c>
      <c r="K445" s="11">
        <v>0</v>
      </c>
      <c r="L445">
        <v>0.2</v>
      </c>
      <c r="M445">
        <v>0.4</v>
      </c>
      <c r="N445" s="9">
        <f t="shared" si="40"/>
        <v>202.02398749962</v>
      </c>
      <c r="O445" s="9">
        <f t="shared" si="41"/>
        <v>404.04797499924</v>
      </c>
    </row>
    <row r="446" spans="1:15" ht="12.75">
      <c r="A446">
        <v>109</v>
      </c>
      <c r="B446">
        <v>148986</v>
      </c>
      <c r="C446" s="9">
        <v>3561.6946551575998</v>
      </c>
      <c r="D446" t="s">
        <v>31</v>
      </c>
      <c r="F446" s="144" t="s">
        <v>64</v>
      </c>
      <c r="G446" s="144" t="s">
        <v>59</v>
      </c>
      <c r="H446">
        <v>1</v>
      </c>
      <c r="J446" s="9">
        <f t="shared" si="42"/>
        <v>3561.6946551575998</v>
      </c>
      <c r="K446" s="11">
        <v>0</v>
      </c>
      <c r="L446">
        <v>0.5</v>
      </c>
      <c r="M446">
        <v>0.25</v>
      </c>
      <c r="N446" s="9">
        <f t="shared" si="40"/>
        <v>1780.8473275787999</v>
      </c>
      <c r="O446" s="9">
        <f t="shared" si="41"/>
        <v>890.4236637893999</v>
      </c>
    </row>
    <row r="447" spans="1:15" ht="12.75">
      <c r="A447">
        <v>1244</v>
      </c>
      <c r="B447">
        <v>158229</v>
      </c>
      <c r="C447" s="9">
        <v>1514.5234091751</v>
      </c>
      <c r="D447" t="s">
        <v>31</v>
      </c>
      <c r="F447" s="144" t="s">
        <v>63</v>
      </c>
      <c r="G447" s="144" t="s">
        <v>45</v>
      </c>
      <c r="J447" s="11">
        <v>0</v>
      </c>
      <c r="K447" s="11">
        <v>0</v>
      </c>
      <c r="N447" s="9">
        <f t="shared" si="40"/>
        <v>0</v>
      </c>
      <c r="O447" s="9">
        <f t="shared" si="41"/>
        <v>0</v>
      </c>
    </row>
    <row r="448" spans="1:15" ht="12.75">
      <c r="A448">
        <v>109</v>
      </c>
      <c r="B448">
        <v>148945</v>
      </c>
      <c r="C448" s="9">
        <v>1221.8854630044</v>
      </c>
      <c r="D448" t="s">
        <v>31</v>
      </c>
      <c r="F448" s="144" t="s">
        <v>77</v>
      </c>
      <c r="G448" s="144" t="s">
        <v>76</v>
      </c>
      <c r="H448">
        <v>1</v>
      </c>
      <c r="J448" s="9">
        <f aca="true" t="shared" si="43" ref="J448:J458">H448*C448</f>
        <v>1221.8854630044</v>
      </c>
      <c r="K448" s="11">
        <v>0</v>
      </c>
      <c r="L448">
        <v>0.5</v>
      </c>
      <c r="M448">
        <v>0.25</v>
      </c>
      <c r="N448" s="9">
        <f t="shared" si="40"/>
        <v>610.9427315022</v>
      </c>
      <c r="O448" s="9">
        <f t="shared" si="41"/>
        <v>305.4713657511</v>
      </c>
    </row>
    <row r="449" spans="1:15" ht="12.75">
      <c r="A449">
        <v>1201</v>
      </c>
      <c r="B449">
        <v>161325</v>
      </c>
      <c r="C449" s="9">
        <v>3001.5545739384997</v>
      </c>
      <c r="D449" t="s">
        <v>31</v>
      </c>
      <c r="F449" s="144" t="s">
        <v>77</v>
      </c>
      <c r="G449" s="144" t="s">
        <v>77</v>
      </c>
      <c r="H449">
        <v>1</v>
      </c>
      <c r="J449" s="9">
        <f t="shared" si="43"/>
        <v>3001.5545739384997</v>
      </c>
      <c r="K449" s="11">
        <v>0</v>
      </c>
      <c r="L449">
        <v>1</v>
      </c>
      <c r="N449" s="9">
        <f t="shared" si="40"/>
        <v>3001.5545739384997</v>
      </c>
      <c r="O449" s="9">
        <f t="shared" si="41"/>
        <v>0</v>
      </c>
    </row>
    <row r="450" spans="1:15" ht="12.75">
      <c r="A450">
        <v>1247</v>
      </c>
      <c r="B450">
        <v>157696</v>
      </c>
      <c r="C450" s="9">
        <v>15940.544764072</v>
      </c>
      <c r="D450" t="s">
        <v>31</v>
      </c>
      <c r="F450" s="144" t="s">
        <v>77</v>
      </c>
      <c r="G450" s="144" t="s">
        <v>76</v>
      </c>
      <c r="H450">
        <v>1</v>
      </c>
      <c r="J450" s="9">
        <f t="shared" si="43"/>
        <v>15940.544764072</v>
      </c>
      <c r="K450" s="11">
        <v>0</v>
      </c>
      <c r="L450">
        <v>0.5</v>
      </c>
      <c r="M450">
        <v>0.25</v>
      </c>
      <c r="N450" s="9">
        <f t="shared" si="40"/>
        <v>7970.272382036</v>
      </c>
      <c r="O450" s="9">
        <f t="shared" si="41"/>
        <v>3985.136191018</v>
      </c>
    </row>
    <row r="451" spans="1:15" ht="12.75">
      <c r="A451">
        <v>1195</v>
      </c>
      <c r="B451">
        <v>161229</v>
      </c>
      <c r="C451" s="9">
        <v>2303.0784944071997</v>
      </c>
      <c r="D451" t="s">
        <v>31</v>
      </c>
      <c r="F451" s="144" t="s">
        <v>89</v>
      </c>
      <c r="G451" s="144" t="s">
        <v>89</v>
      </c>
      <c r="H451">
        <v>1</v>
      </c>
      <c r="J451" s="9">
        <f t="shared" si="43"/>
        <v>2303.0784944071997</v>
      </c>
      <c r="K451" s="11">
        <v>0</v>
      </c>
      <c r="L451">
        <v>1</v>
      </c>
      <c r="N451" s="9">
        <f t="shared" si="40"/>
        <v>2303.0784944071997</v>
      </c>
      <c r="O451" s="9">
        <f t="shared" si="41"/>
        <v>0</v>
      </c>
    </row>
    <row r="452" spans="1:15" ht="12.75">
      <c r="A452">
        <v>1211</v>
      </c>
      <c r="B452">
        <v>162925</v>
      </c>
      <c r="C452" s="9">
        <v>9264.1391922235</v>
      </c>
      <c r="D452" t="s">
        <v>31</v>
      </c>
      <c r="F452" s="144" t="s">
        <v>89</v>
      </c>
      <c r="G452" s="144" t="s">
        <v>71</v>
      </c>
      <c r="H452">
        <v>1</v>
      </c>
      <c r="J452" s="9">
        <f t="shared" si="43"/>
        <v>9264.1391922235</v>
      </c>
      <c r="K452" s="11">
        <v>0</v>
      </c>
      <c r="L452">
        <v>0.5</v>
      </c>
      <c r="M452">
        <v>0.25</v>
      </c>
      <c r="N452" s="9">
        <f t="shared" si="40"/>
        <v>4632.06959611175</v>
      </c>
      <c r="O452" s="9">
        <f t="shared" si="41"/>
        <v>2316.034798055875</v>
      </c>
    </row>
    <row r="453" spans="1:15" ht="12.75">
      <c r="A453">
        <v>122</v>
      </c>
      <c r="B453">
        <v>149647</v>
      </c>
      <c r="C453" s="9">
        <v>2420.1450090035996</v>
      </c>
      <c r="D453" t="s">
        <v>31</v>
      </c>
      <c r="F453" s="144" t="s">
        <v>52</v>
      </c>
      <c r="G453" s="144" t="s">
        <v>38</v>
      </c>
      <c r="H453">
        <v>1</v>
      </c>
      <c r="J453" s="9">
        <f t="shared" si="43"/>
        <v>2420.1450090035996</v>
      </c>
      <c r="K453" s="11">
        <v>0</v>
      </c>
      <c r="L453">
        <v>1</v>
      </c>
      <c r="N453" s="9">
        <f t="shared" si="40"/>
        <v>2420.1450090035996</v>
      </c>
      <c r="O453" s="9">
        <f t="shared" si="41"/>
        <v>0</v>
      </c>
    </row>
    <row r="454" spans="1:15" ht="12.75">
      <c r="A454">
        <v>122</v>
      </c>
      <c r="B454">
        <v>149663</v>
      </c>
      <c r="C454" s="9">
        <v>1586.8173810504</v>
      </c>
      <c r="D454" t="s">
        <v>31</v>
      </c>
      <c r="F454" s="144" t="s">
        <v>37</v>
      </c>
      <c r="G454" s="144" t="s">
        <v>38</v>
      </c>
      <c r="H454">
        <v>1</v>
      </c>
      <c r="J454" s="9">
        <f t="shared" si="43"/>
        <v>1586.8173810504</v>
      </c>
      <c r="K454" s="11">
        <v>0</v>
      </c>
      <c r="L454">
        <v>1</v>
      </c>
      <c r="N454" s="9">
        <f t="shared" si="40"/>
        <v>1586.8173810504</v>
      </c>
      <c r="O454" s="9">
        <f t="shared" si="41"/>
        <v>0</v>
      </c>
    </row>
    <row r="455" spans="1:15" ht="12.75">
      <c r="A455">
        <v>122</v>
      </c>
      <c r="B455">
        <v>149824</v>
      </c>
      <c r="C455" s="9">
        <v>7703.5835693404</v>
      </c>
      <c r="D455" t="s">
        <v>31</v>
      </c>
      <c r="F455" s="144" t="s">
        <v>39</v>
      </c>
      <c r="G455" s="144" t="s">
        <v>38</v>
      </c>
      <c r="H455">
        <v>1</v>
      </c>
      <c r="J455" s="9">
        <f t="shared" si="43"/>
        <v>7703.5835693404</v>
      </c>
      <c r="K455" s="11">
        <v>0</v>
      </c>
      <c r="L455">
        <v>1</v>
      </c>
      <c r="N455" s="9">
        <f t="shared" si="40"/>
        <v>7703.5835693404</v>
      </c>
      <c r="O455" s="9">
        <f t="shared" si="41"/>
        <v>0</v>
      </c>
    </row>
    <row r="456" spans="1:15" ht="12.75">
      <c r="A456">
        <v>126</v>
      </c>
      <c r="B456">
        <v>149665</v>
      </c>
      <c r="C456" s="9">
        <v>4167.2153758705</v>
      </c>
      <c r="D456" t="s">
        <v>31</v>
      </c>
      <c r="F456" s="144" t="s">
        <v>124</v>
      </c>
      <c r="G456" s="144" t="s">
        <v>62</v>
      </c>
      <c r="H456">
        <v>1</v>
      </c>
      <c r="J456" s="9">
        <f t="shared" si="43"/>
        <v>4167.2153758705</v>
      </c>
      <c r="K456" s="11">
        <v>0</v>
      </c>
      <c r="L456">
        <v>1</v>
      </c>
      <c r="N456" s="9">
        <f t="shared" si="40"/>
        <v>4167.2153758705</v>
      </c>
      <c r="O456" s="9">
        <f t="shared" si="41"/>
        <v>0</v>
      </c>
    </row>
    <row r="457" spans="1:15" ht="12.75">
      <c r="A457">
        <v>1277</v>
      </c>
      <c r="B457">
        <v>154923</v>
      </c>
      <c r="C457" s="9">
        <v>5050.719691628599</v>
      </c>
      <c r="D457" t="s">
        <v>31</v>
      </c>
      <c r="F457" s="144" t="s">
        <v>72</v>
      </c>
      <c r="G457" s="144" t="s">
        <v>72</v>
      </c>
      <c r="H457">
        <v>1</v>
      </c>
      <c r="J457" s="9">
        <f t="shared" si="43"/>
        <v>5050.719691628599</v>
      </c>
      <c r="K457" s="11">
        <v>0</v>
      </c>
      <c r="L457">
        <v>1</v>
      </c>
      <c r="N457" s="9">
        <f t="shared" si="40"/>
        <v>5050.719691628599</v>
      </c>
      <c r="O457" s="9">
        <f t="shared" si="41"/>
        <v>0</v>
      </c>
    </row>
    <row r="458" spans="1:15" ht="13.5" thickBot="1">
      <c r="A458">
        <v>1277</v>
      </c>
      <c r="B458">
        <v>154864</v>
      </c>
      <c r="C458" s="10">
        <v>3603.0725390240996</v>
      </c>
      <c r="D458" t="s">
        <v>31</v>
      </c>
      <c r="F458" s="145" t="s">
        <v>70</v>
      </c>
      <c r="G458" s="145" t="s">
        <v>70</v>
      </c>
      <c r="H458" s="1">
        <v>1</v>
      </c>
      <c r="I458" s="1"/>
      <c r="J458" s="10">
        <f t="shared" si="43"/>
        <v>3603.0725390240996</v>
      </c>
      <c r="K458" s="12">
        <v>0</v>
      </c>
      <c r="L458" s="1">
        <v>1</v>
      </c>
      <c r="M458" s="1"/>
      <c r="N458" s="10">
        <f t="shared" si="40"/>
        <v>3603.0725390240996</v>
      </c>
      <c r="O458" s="10">
        <f t="shared" si="41"/>
        <v>0</v>
      </c>
    </row>
    <row r="459" spans="3:15" ht="12.75">
      <c r="C459" s="9">
        <f>SUM(C425:C458)</f>
        <v>355675.6412795165</v>
      </c>
      <c r="G459" s="146" t="s">
        <v>106</v>
      </c>
      <c r="H459">
        <f aca="true" t="shared" si="44" ref="H459:O459">SUM(H425:H458)</f>
        <v>26.2</v>
      </c>
      <c r="I459">
        <f t="shared" si="44"/>
        <v>3</v>
      </c>
      <c r="J459" s="9">
        <f t="shared" si="44"/>
        <v>301658.67935320956</v>
      </c>
      <c r="K459" s="9">
        <f t="shared" si="44"/>
        <v>25847.1712835667</v>
      </c>
      <c r="L459">
        <f t="shared" si="44"/>
        <v>22</v>
      </c>
      <c r="M459">
        <f t="shared" si="44"/>
        <v>5</v>
      </c>
      <c r="N459" s="9">
        <f t="shared" si="44"/>
        <v>222127.02854310186</v>
      </c>
      <c r="O459" s="9">
        <f t="shared" si="44"/>
        <v>58008.546610883895</v>
      </c>
    </row>
    <row r="460" spans="3:15" ht="12.75">
      <c r="C460" s="9"/>
      <c r="G460" s="146" t="s">
        <v>107</v>
      </c>
      <c r="H460">
        <f>COUNT(C425:C458)</f>
        <v>34</v>
      </c>
      <c r="I460">
        <v>34</v>
      </c>
      <c r="J460" s="9"/>
      <c r="K460" s="9"/>
      <c r="L460">
        <v>34</v>
      </c>
      <c r="M460">
        <v>34</v>
      </c>
      <c r="N460" s="9"/>
      <c r="O460" s="9"/>
    </row>
    <row r="461" spans="3:15" ht="12.75">
      <c r="C461" s="9"/>
      <c r="G461" s="147" t="s">
        <v>108</v>
      </c>
      <c r="H461" s="34">
        <f>H459/H460</f>
        <v>0.7705882352941176</v>
      </c>
      <c r="I461" s="34">
        <f>SUM(H459:I459)/I460</f>
        <v>0.8588235294117647</v>
      </c>
      <c r="J461" s="6">
        <f>J459/C459</f>
        <v>0.8481285877998702</v>
      </c>
      <c r="K461" s="6">
        <f>SUM(J459:K459)/C459</f>
        <v>0.9207992131780475</v>
      </c>
      <c r="L461" s="6">
        <f>L459/L460</f>
        <v>0.6470588235294118</v>
      </c>
      <c r="M461" s="6">
        <f>SUM(L459:M459)/M460</f>
        <v>0.7941176470588235</v>
      </c>
      <c r="N461" s="34">
        <f>N459/C459</f>
        <v>0.6245213412535547</v>
      </c>
      <c r="O461" s="34">
        <f>SUM(N459:O459)/C459</f>
        <v>0.7876152950655237</v>
      </c>
    </row>
    <row r="462" spans="3:11" ht="12.75">
      <c r="C462" s="9"/>
      <c r="J462" s="9"/>
      <c r="K462" s="9"/>
    </row>
  </sheetData>
  <printOptions/>
  <pageMargins left="0.748031496062992" right="0.498031496" top="0.78740157480315" bottom="0.78740157480315" header="0.511811023622047" footer="0.511811023622047"/>
  <pageSetup horizontalDpi="300" verticalDpi="300" orientation="landscape" scale="75" r:id="rId1"/>
  <headerFooter alignWithMargins="0">
    <oddHeader>&amp;LRevelstoke PEM Final Report&amp;CPEM_4316_val&amp;RMarch, 2006</oddHeader>
    <oddFooter>&amp;LBC Ministry of Environment&amp;Rpage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04"/>
  <sheetViews>
    <sheetView workbookViewId="0" topLeftCell="A387">
      <selection activeCell="B401" sqref="B401"/>
    </sheetView>
  </sheetViews>
  <sheetFormatPr defaultColWidth="9.140625" defaultRowHeight="12.75"/>
  <cols>
    <col min="1" max="1" width="7.00390625" style="0" customWidth="1"/>
    <col min="2" max="2" width="9.8515625" style="0" bestFit="1" customWidth="1"/>
    <col min="3" max="3" width="12.00390625" style="0" bestFit="1" customWidth="1"/>
    <col min="4" max="5" width="9.8515625" style="0" bestFit="1" customWidth="1"/>
    <col min="6" max="7" width="12.00390625" style="0" bestFit="1" customWidth="1"/>
    <col min="8" max="8" width="7.00390625" style="0" customWidth="1"/>
    <col min="9" max="9" width="10.28125" style="0" bestFit="1" customWidth="1"/>
    <col min="10" max="11" width="10.28125" style="0" customWidth="1"/>
    <col min="12" max="12" width="9.421875" style="0" bestFit="1" customWidth="1"/>
    <col min="13" max="13" width="10.28125" style="0" bestFit="1" customWidth="1"/>
    <col min="14" max="14" width="10.8515625" style="0" customWidth="1"/>
    <col min="15" max="15" width="11.28125" style="0" customWidth="1"/>
  </cols>
  <sheetData>
    <row r="2" spans="1:5" ht="12.75">
      <c r="A2" s="7" t="s">
        <v>235</v>
      </c>
      <c r="E2" t="s">
        <v>292</v>
      </c>
    </row>
    <row r="3" ht="12.75">
      <c r="A3" t="s">
        <v>17</v>
      </c>
    </row>
    <row r="4" ht="12.75">
      <c r="A4" t="s">
        <v>18</v>
      </c>
    </row>
    <row r="5" spans="4:15" ht="12.75">
      <c r="D5" t="s">
        <v>19</v>
      </c>
      <c r="E5" t="s">
        <v>20</v>
      </c>
      <c r="H5" t="s">
        <v>21</v>
      </c>
      <c r="I5" t="s">
        <v>21</v>
      </c>
      <c r="J5" s="9" t="s">
        <v>118</v>
      </c>
      <c r="K5" s="9" t="s">
        <v>30</v>
      </c>
      <c r="L5" t="s">
        <v>22</v>
      </c>
      <c r="M5" t="s">
        <v>22</v>
      </c>
      <c r="N5" s="9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10" t="s">
        <v>121</v>
      </c>
      <c r="K6" s="10" t="s">
        <v>121</v>
      </c>
      <c r="L6" s="1" t="s">
        <v>29</v>
      </c>
      <c r="M6" s="1" t="s">
        <v>30</v>
      </c>
      <c r="N6" s="10" t="s">
        <v>121</v>
      </c>
      <c r="O6" s="10" t="s">
        <v>121</v>
      </c>
    </row>
    <row r="7" spans="1:15" ht="12.75">
      <c r="A7">
        <v>126</v>
      </c>
      <c r="B7">
        <v>122440</v>
      </c>
      <c r="C7">
        <v>484724.23361374997</v>
      </c>
      <c r="D7" t="s">
        <v>178</v>
      </c>
      <c r="F7" s="2" t="s">
        <v>180</v>
      </c>
      <c r="G7" s="2" t="s">
        <v>32</v>
      </c>
      <c r="H7">
        <v>1</v>
      </c>
      <c r="J7" s="11">
        <f>H7*C7</f>
        <v>484724.23361374997</v>
      </c>
      <c r="K7" s="9">
        <f>I7*C7</f>
        <v>0</v>
      </c>
      <c r="L7">
        <v>1</v>
      </c>
      <c r="M7">
        <v>0</v>
      </c>
      <c r="N7" s="9">
        <f>L7*C7</f>
        <v>484724.23361374997</v>
      </c>
      <c r="O7" s="9">
        <f>M7*C7</f>
        <v>0</v>
      </c>
    </row>
    <row r="8" spans="1:15" ht="12.75">
      <c r="A8">
        <v>641</v>
      </c>
      <c r="B8">
        <v>127349</v>
      </c>
      <c r="C8">
        <v>45287.33012642</v>
      </c>
      <c r="D8" t="s">
        <v>178</v>
      </c>
      <c r="F8" s="2" t="s">
        <v>45</v>
      </c>
      <c r="G8" s="2" t="s">
        <v>45</v>
      </c>
      <c r="H8">
        <v>1</v>
      </c>
      <c r="J8" s="11">
        <f aca="true" t="shared" si="0" ref="J8:J71">H8*C8</f>
        <v>45287.33012642</v>
      </c>
      <c r="K8" s="9">
        <f aca="true" t="shared" si="1" ref="K8:K71">I8*C8</f>
        <v>0</v>
      </c>
      <c r="L8">
        <v>1</v>
      </c>
      <c r="N8" s="9">
        <f aca="true" t="shared" si="2" ref="N8:N71">L8*C8</f>
        <v>45287.33012642</v>
      </c>
      <c r="O8" s="9">
        <f aca="true" t="shared" si="3" ref="O8:O71">M8*C8</f>
        <v>0</v>
      </c>
    </row>
    <row r="9" spans="1:15" ht="12.75">
      <c r="A9">
        <v>641</v>
      </c>
      <c r="B9">
        <v>127687</v>
      </c>
      <c r="C9">
        <v>12286.334505342</v>
      </c>
      <c r="D9" t="s">
        <v>178</v>
      </c>
      <c r="F9" s="2" t="s">
        <v>36</v>
      </c>
      <c r="G9" s="2" t="s">
        <v>36</v>
      </c>
      <c r="H9">
        <v>1</v>
      </c>
      <c r="J9" s="11">
        <f t="shared" si="0"/>
        <v>12286.334505342</v>
      </c>
      <c r="K9" s="9">
        <f t="shared" si="1"/>
        <v>0</v>
      </c>
      <c r="L9">
        <v>1</v>
      </c>
      <c r="N9" s="9">
        <f t="shared" si="2"/>
        <v>12286.334505342</v>
      </c>
      <c r="O9" s="9">
        <f t="shared" si="3"/>
        <v>0</v>
      </c>
    </row>
    <row r="10" spans="1:15" ht="12.75">
      <c r="A10">
        <v>878</v>
      </c>
      <c r="B10">
        <v>127897</v>
      </c>
      <c r="C10">
        <v>179159.20208304998</v>
      </c>
      <c r="D10" t="s">
        <v>178</v>
      </c>
      <c r="F10" s="2" t="s">
        <v>36</v>
      </c>
      <c r="G10" s="2" t="s">
        <v>66</v>
      </c>
      <c r="H10">
        <v>1</v>
      </c>
      <c r="J10" s="11">
        <f t="shared" si="0"/>
        <v>179159.20208304998</v>
      </c>
      <c r="K10" s="9">
        <f t="shared" si="1"/>
        <v>0</v>
      </c>
      <c r="L10">
        <v>0.5</v>
      </c>
      <c r="M10">
        <v>0.25</v>
      </c>
      <c r="N10" s="9">
        <f t="shared" si="2"/>
        <v>89579.60104152499</v>
      </c>
      <c r="O10" s="9">
        <f t="shared" si="3"/>
        <v>44789.800520762496</v>
      </c>
    </row>
    <row r="11" spans="1:15" ht="12.75">
      <c r="A11">
        <v>126</v>
      </c>
      <c r="B11">
        <v>128216</v>
      </c>
      <c r="C11">
        <v>7556.99609375</v>
      </c>
      <c r="D11" t="s">
        <v>178</v>
      </c>
      <c r="F11" s="2" t="s">
        <v>130</v>
      </c>
      <c r="G11" s="2" t="s">
        <v>62</v>
      </c>
      <c r="H11">
        <v>1</v>
      </c>
      <c r="J11" s="11">
        <f t="shared" si="0"/>
        <v>7556.99609375</v>
      </c>
      <c r="K11" s="9">
        <f t="shared" si="1"/>
        <v>0</v>
      </c>
      <c r="L11">
        <v>1</v>
      </c>
      <c r="N11" s="9">
        <f t="shared" si="2"/>
        <v>7556.99609375</v>
      </c>
      <c r="O11" s="9">
        <f t="shared" si="3"/>
        <v>0</v>
      </c>
    </row>
    <row r="12" spans="1:15" ht="12.75">
      <c r="A12">
        <v>637</v>
      </c>
      <c r="B12">
        <v>128287</v>
      </c>
      <c r="C12">
        <v>11165.798787545</v>
      </c>
      <c r="D12" t="s">
        <v>178</v>
      </c>
      <c r="F12" s="2" t="s">
        <v>181</v>
      </c>
      <c r="G12" s="2" t="s">
        <v>181</v>
      </c>
      <c r="H12">
        <v>1</v>
      </c>
      <c r="J12" s="11">
        <f t="shared" si="0"/>
        <v>11165.798787545</v>
      </c>
      <c r="K12" s="9">
        <f t="shared" si="1"/>
        <v>0</v>
      </c>
      <c r="L12">
        <v>1</v>
      </c>
      <c r="N12" s="9">
        <f t="shared" si="2"/>
        <v>11165.798787545</v>
      </c>
      <c r="O12" s="9">
        <f t="shared" si="3"/>
        <v>0</v>
      </c>
    </row>
    <row r="13" spans="1:15" ht="12.75">
      <c r="A13">
        <v>641</v>
      </c>
      <c r="B13">
        <v>128510</v>
      </c>
      <c r="C13">
        <v>4041.9120544493</v>
      </c>
      <c r="D13" t="s">
        <v>178</v>
      </c>
      <c r="F13" s="2" t="s">
        <v>35</v>
      </c>
      <c r="G13" s="2" t="s">
        <v>49</v>
      </c>
      <c r="H13">
        <v>1</v>
      </c>
      <c r="J13" s="11">
        <f t="shared" si="0"/>
        <v>4041.9120544493</v>
      </c>
      <c r="K13" s="9">
        <f t="shared" si="1"/>
        <v>0</v>
      </c>
      <c r="L13">
        <v>1</v>
      </c>
      <c r="N13" s="9">
        <f t="shared" si="2"/>
        <v>4041.9120544493</v>
      </c>
      <c r="O13" s="9">
        <f t="shared" si="3"/>
        <v>0</v>
      </c>
    </row>
    <row r="14" spans="1:15" ht="12.75">
      <c r="A14">
        <v>879</v>
      </c>
      <c r="B14">
        <v>128672</v>
      </c>
      <c r="C14">
        <v>119132.80380219</v>
      </c>
      <c r="D14" t="s">
        <v>178</v>
      </c>
      <c r="F14" s="2" t="s">
        <v>36</v>
      </c>
      <c r="G14" s="2" t="s">
        <v>36</v>
      </c>
      <c r="H14">
        <v>1</v>
      </c>
      <c r="J14" s="11">
        <f t="shared" si="0"/>
        <v>119132.80380219</v>
      </c>
      <c r="K14" s="9">
        <f t="shared" si="1"/>
        <v>0</v>
      </c>
      <c r="L14">
        <v>1</v>
      </c>
      <c r="N14" s="9">
        <f t="shared" si="2"/>
        <v>119132.80380219</v>
      </c>
      <c r="O14" s="9">
        <f t="shared" si="3"/>
        <v>0</v>
      </c>
    </row>
    <row r="15" spans="1:15" ht="12.75">
      <c r="A15">
        <v>651</v>
      </c>
      <c r="B15">
        <v>129378</v>
      </c>
      <c r="C15">
        <v>8851.612986996799</v>
      </c>
      <c r="D15" t="s">
        <v>178</v>
      </c>
      <c r="F15" s="2" t="s">
        <v>70</v>
      </c>
      <c r="G15" s="2" t="s">
        <v>70</v>
      </c>
      <c r="H15">
        <v>1</v>
      </c>
      <c r="J15" s="11">
        <f t="shared" si="0"/>
        <v>8851.612986996799</v>
      </c>
      <c r="K15" s="9">
        <f t="shared" si="1"/>
        <v>0</v>
      </c>
      <c r="L15">
        <v>1</v>
      </c>
      <c r="N15" s="9">
        <f t="shared" si="2"/>
        <v>8851.612986996799</v>
      </c>
      <c r="O15" s="9">
        <f t="shared" si="3"/>
        <v>0</v>
      </c>
    </row>
    <row r="16" spans="1:15" ht="12.75">
      <c r="A16">
        <v>565</v>
      </c>
      <c r="B16">
        <v>129410</v>
      </c>
      <c r="C16">
        <v>1117.8518318906</v>
      </c>
      <c r="D16" t="s">
        <v>178</v>
      </c>
      <c r="F16" s="2" t="s">
        <v>182</v>
      </c>
      <c r="G16" s="2" t="s">
        <v>68</v>
      </c>
      <c r="H16">
        <v>1</v>
      </c>
      <c r="J16" s="11">
        <f t="shared" si="0"/>
        <v>1117.8518318906</v>
      </c>
      <c r="K16" s="9">
        <f t="shared" si="1"/>
        <v>0</v>
      </c>
      <c r="L16">
        <v>0.5</v>
      </c>
      <c r="M16">
        <v>0</v>
      </c>
      <c r="N16" s="9">
        <f t="shared" si="2"/>
        <v>558.9259159453</v>
      </c>
      <c r="O16" s="9">
        <f t="shared" si="3"/>
        <v>0</v>
      </c>
    </row>
    <row r="17" spans="1:15" ht="12.75">
      <c r="A17">
        <v>641</v>
      </c>
      <c r="B17">
        <v>129456</v>
      </c>
      <c r="C17">
        <v>9763.6385472032</v>
      </c>
      <c r="D17" t="s">
        <v>178</v>
      </c>
      <c r="F17" s="2" t="s">
        <v>34</v>
      </c>
      <c r="G17" s="2" t="s">
        <v>34</v>
      </c>
      <c r="H17">
        <v>1</v>
      </c>
      <c r="J17" s="11">
        <f t="shared" si="0"/>
        <v>9763.6385472032</v>
      </c>
      <c r="K17" s="9">
        <f t="shared" si="1"/>
        <v>0</v>
      </c>
      <c r="L17">
        <v>1</v>
      </c>
      <c r="N17" s="9">
        <f t="shared" si="2"/>
        <v>9763.6385472032</v>
      </c>
      <c r="O17" s="9">
        <f t="shared" si="3"/>
        <v>0</v>
      </c>
    </row>
    <row r="18" spans="1:15" ht="12.75">
      <c r="A18">
        <v>439</v>
      </c>
      <c r="B18">
        <v>129674</v>
      </c>
      <c r="C18">
        <v>48714.484277517</v>
      </c>
      <c r="D18" t="s">
        <v>178</v>
      </c>
      <c r="F18" s="2" t="s">
        <v>151</v>
      </c>
      <c r="G18" s="2" t="s">
        <v>36</v>
      </c>
      <c r="H18">
        <v>1</v>
      </c>
      <c r="J18" s="11">
        <f t="shared" si="0"/>
        <v>48714.484277517</v>
      </c>
      <c r="K18" s="9">
        <f t="shared" si="1"/>
        <v>0</v>
      </c>
      <c r="L18">
        <v>0.5</v>
      </c>
      <c r="M18">
        <v>0.25</v>
      </c>
      <c r="N18" s="9">
        <f t="shared" si="2"/>
        <v>24357.2421387585</v>
      </c>
      <c r="O18" s="9">
        <f t="shared" si="3"/>
        <v>12178.62106937925</v>
      </c>
    </row>
    <row r="19" spans="1:15" ht="12.75">
      <c r="A19">
        <v>439</v>
      </c>
      <c r="B19">
        <v>130639</v>
      </c>
      <c r="C19">
        <v>3042.3759557982</v>
      </c>
      <c r="D19" t="s">
        <v>178</v>
      </c>
      <c r="F19" s="2" t="s">
        <v>59</v>
      </c>
      <c r="G19" s="2" t="s">
        <v>36</v>
      </c>
      <c r="I19">
        <v>0.5</v>
      </c>
      <c r="J19" s="11">
        <f t="shared" si="0"/>
        <v>0</v>
      </c>
      <c r="K19" s="9">
        <f t="shared" si="1"/>
        <v>1521.1879778991</v>
      </c>
      <c r="M19">
        <v>0.5</v>
      </c>
      <c r="N19" s="9">
        <f t="shared" si="2"/>
        <v>0</v>
      </c>
      <c r="O19" s="9">
        <f t="shared" si="3"/>
        <v>1521.1879778991</v>
      </c>
    </row>
    <row r="20" spans="1:15" ht="12.75">
      <c r="A20">
        <v>439</v>
      </c>
      <c r="B20">
        <v>130732</v>
      </c>
      <c r="C20">
        <v>5221.4658047333</v>
      </c>
      <c r="D20" t="s">
        <v>178</v>
      </c>
      <c r="F20" s="2" t="s">
        <v>36</v>
      </c>
      <c r="G20" s="2" t="s">
        <v>36</v>
      </c>
      <c r="H20">
        <v>1</v>
      </c>
      <c r="J20" s="11">
        <f t="shared" si="0"/>
        <v>5221.4658047333</v>
      </c>
      <c r="K20" s="9">
        <f t="shared" si="1"/>
        <v>0</v>
      </c>
      <c r="L20">
        <v>1</v>
      </c>
      <c r="N20" s="9">
        <f t="shared" si="2"/>
        <v>5221.4658047333</v>
      </c>
      <c r="O20" s="9">
        <f t="shared" si="3"/>
        <v>0</v>
      </c>
    </row>
    <row r="21" spans="1:15" ht="12.75">
      <c r="A21">
        <v>200</v>
      </c>
      <c r="B21">
        <v>131012</v>
      </c>
      <c r="C21">
        <v>3098.5876628263</v>
      </c>
      <c r="D21" t="s">
        <v>178</v>
      </c>
      <c r="F21" s="2" t="s">
        <v>183</v>
      </c>
      <c r="G21" s="2" t="s">
        <v>137</v>
      </c>
      <c r="I21">
        <v>0.5</v>
      </c>
      <c r="J21" s="11">
        <f t="shared" si="0"/>
        <v>0</v>
      </c>
      <c r="K21" s="9">
        <f t="shared" si="1"/>
        <v>1549.29383141315</v>
      </c>
      <c r="M21">
        <v>0.25</v>
      </c>
      <c r="N21" s="9">
        <f t="shared" si="2"/>
        <v>0</v>
      </c>
      <c r="O21" s="9">
        <f t="shared" si="3"/>
        <v>774.646915706575</v>
      </c>
    </row>
    <row r="22" spans="1:15" ht="12.75">
      <c r="A22">
        <v>441</v>
      </c>
      <c r="B22">
        <v>131023</v>
      </c>
      <c r="C22">
        <v>7185.445839188999</v>
      </c>
      <c r="D22" t="s">
        <v>178</v>
      </c>
      <c r="F22" s="2" t="s">
        <v>184</v>
      </c>
      <c r="G22" s="2" t="s">
        <v>185</v>
      </c>
      <c r="H22">
        <v>1</v>
      </c>
      <c r="J22" s="11">
        <f t="shared" si="0"/>
        <v>7185.445839188999</v>
      </c>
      <c r="K22" s="9">
        <f t="shared" si="1"/>
        <v>0</v>
      </c>
      <c r="L22">
        <v>1</v>
      </c>
      <c r="N22" s="9">
        <f t="shared" si="2"/>
        <v>7185.445839188999</v>
      </c>
      <c r="O22" s="9">
        <f t="shared" si="3"/>
        <v>0</v>
      </c>
    </row>
    <row r="23" spans="1:15" ht="12.75">
      <c r="A23">
        <v>200</v>
      </c>
      <c r="B23">
        <v>131026</v>
      </c>
      <c r="C23">
        <v>1438.2660250514998</v>
      </c>
      <c r="D23" t="s">
        <v>178</v>
      </c>
      <c r="F23" s="2" t="s">
        <v>137</v>
      </c>
      <c r="G23" s="2" t="s">
        <v>137</v>
      </c>
      <c r="H23">
        <v>1</v>
      </c>
      <c r="J23" s="11">
        <f t="shared" si="0"/>
        <v>1438.2660250514998</v>
      </c>
      <c r="K23" s="9">
        <f t="shared" si="1"/>
        <v>0</v>
      </c>
      <c r="L23">
        <v>1</v>
      </c>
      <c r="N23" s="9">
        <f t="shared" si="2"/>
        <v>1438.2660250514998</v>
      </c>
      <c r="O23" s="9">
        <f t="shared" si="3"/>
        <v>0</v>
      </c>
    </row>
    <row r="24" spans="1:15" ht="12.75">
      <c r="A24">
        <v>441</v>
      </c>
      <c r="B24">
        <v>131130</v>
      </c>
      <c r="C24">
        <v>13682.759358</v>
      </c>
      <c r="D24" t="s">
        <v>178</v>
      </c>
      <c r="F24" s="2" t="s">
        <v>184</v>
      </c>
      <c r="G24" s="2" t="s">
        <v>185</v>
      </c>
      <c r="H24">
        <v>1</v>
      </c>
      <c r="J24" s="11">
        <f t="shared" si="0"/>
        <v>13682.759358</v>
      </c>
      <c r="K24" s="9">
        <f t="shared" si="1"/>
        <v>0</v>
      </c>
      <c r="L24">
        <v>1</v>
      </c>
      <c r="N24" s="9">
        <f t="shared" si="2"/>
        <v>13682.759358</v>
      </c>
      <c r="O24" s="9">
        <f t="shared" si="3"/>
        <v>0</v>
      </c>
    </row>
    <row r="25" spans="1:15" ht="12.75">
      <c r="A25">
        <v>441</v>
      </c>
      <c r="B25">
        <v>131541</v>
      </c>
      <c r="C25">
        <v>7124.5668543465</v>
      </c>
      <c r="D25" t="s">
        <v>178</v>
      </c>
      <c r="F25" s="2" t="s">
        <v>186</v>
      </c>
      <c r="G25" s="2" t="s">
        <v>185</v>
      </c>
      <c r="H25">
        <v>1</v>
      </c>
      <c r="J25" s="11">
        <f t="shared" si="0"/>
        <v>7124.5668543465</v>
      </c>
      <c r="K25" s="9">
        <f t="shared" si="1"/>
        <v>0</v>
      </c>
      <c r="L25">
        <v>0.8</v>
      </c>
      <c r="N25" s="9">
        <f t="shared" si="2"/>
        <v>5699.6534834772</v>
      </c>
      <c r="O25" s="9">
        <f t="shared" si="3"/>
        <v>0</v>
      </c>
    </row>
    <row r="26" spans="1:15" ht="12.75">
      <c r="A26">
        <v>328</v>
      </c>
      <c r="B26">
        <v>131590</v>
      </c>
      <c r="C26">
        <v>2751.2166838419</v>
      </c>
      <c r="D26" t="s">
        <v>178</v>
      </c>
      <c r="F26" s="2" t="s">
        <v>137</v>
      </c>
      <c r="G26" s="2" t="s">
        <v>137</v>
      </c>
      <c r="H26">
        <v>1</v>
      </c>
      <c r="J26" s="11">
        <f t="shared" si="0"/>
        <v>2751.2166838419</v>
      </c>
      <c r="K26" s="9">
        <f t="shared" si="1"/>
        <v>0</v>
      </c>
      <c r="L26">
        <v>1</v>
      </c>
      <c r="N26" s="9">
        <f t="shared" si="2"/>
        <v>2751.2166838419</v>
      </c>
      <c r="O26" s="9">
        <f t="shared" si="3"/>
        <v>0</v>
      </c>
    </row>
    <row r="27" spans="1:15" ht="12.75">
      <c r="A27">
        <v>126</v>
      </c>
      <c r="B27">
        <v>131638</v>
      </c>
      <c r="C27">
        <v>1912.4944544572</v>
      </c>
      <c r="D27" t="s">
        <v>178</v>
      </c>
      <c r="F27" s="2" t="s">
        <v>187</v>
      </c>
      <c r="G27" s="2" t="s">
        <v>62</v>
      </c>
      <c r="H27">
        <v>1</v>
      </c>
      <c r="J27" s="11">
        <f t="shared" si="0"/>
        <v>1912.4944544572</v>
      </c>
      <c r="K27" s="9">
        <f t="shared" si="1"/>
        <v>0</v>
      </c>
      <c r="L27">
        <v>1</v>
      </c>
      <c r="N27" s="9">
        <f t="shared" si="2"/>
        <v>1912.4944544572</v>
      </c>
      <c r="O27" s="9">
        <f t="shared" si="3"/>
        <v>0</v>
      </c>
    </row>
    <row r="28" spans="1:15" ht="12.75">
      <c r="A28">
        <v>441</v>
      </c>
      <c r="B28">
        <v>131857</v>
      </c>
      <c r="C28">
        <v>928.5767047423899</v>
      </c>
      <c r="D28" t="s">
        <v>178</v>
      </c>
      <c r="F28" s="2" t="s">
        <v>188</v>
      </c>
      <c r="G28" s="2" t="s">
        <v>189</v>
      </c>
      <c r="H28">
        <v>1</v>
      </c>
      <c r="J28" s="11">
        <f t="shared" si="0"/>
        <v>928.5767047423899</v>
      </c>
      <c r="K28" s="9">
        <f t="shared" si="1"/>
        <v>0</v>
      </c>
      <c r="L28">
        <v>1</v>
      </c>
      <c r="N28" s="9">
        <f t="shared" si="2"/>
        <v>928.5767047423899</v>
      </c>
      <c r="O28" s="9">
        <f t="shared" si="3"/>
        <v>0</v>
      </c>
    </row>
    <row r="29" spans="1:15" ht="12.75">
      <c r="A29">
        <v>567</v>
      </c>
      <c r="B29">
        <v>132027</v>
      </c>
      <c r="C29">
        <v>2802.1720319465</v>
      </c>
      <c r="D29" t="s">
        <v>178</v>
      </c>
      <c r="F29" s="2" t="s">
        <v>68</v>
      </c>
      <c r="G29" s="2" t="s">
        <v>68</v>
      </c>
      <c r="H29">
        <v>1</v>
      </c>
      <c r="J29" s="11">
        <f t="shared" si="0"/>
        <v>2802.1720319465</v>
      </c>
      <c r="K29" s="9">
        <f t="shared" si="1"/>
        <v>0</v>
      </c>
      <c r="L29">
        <v>1</v>
      </c>
      <c r="N29" s="9">
        <f t="shared" si="2"/>
        <v>2802.1720319465</v>
      </c>
      <c r="O29" s="9">
        <f t="shared" si="3"/>
        <v>0</v>
      </c>
    </row>
    <row r="30" spans="1:15" ht="12.75">
      <c r="A30">
        <v>312</v>
      </c>
      <c r="B30">
        <v>132077</v>
      </c>
      <c r="C30">
        <v>4779.260752527</v>
      </c>
      <c r="D30" t="s">
        <v>178</v>
      </c>
      <c r="F30" s="2" t="s">
        <v>36</v>
      </c>
      <c r="G30" s="2" t="s">
        <v>45</v>
      </c>
      <c r="I30">
        <v>0.5</v>
      </c>
      <c r="J30" s="11">
        <f t="shared" si="0"/>
        <v>0</v>
      </c>
      <c r="K30" s="9">
        <f t="shared" si="1"/>
        <v>2389.6303762635</v>
      </c>
      <c r="M30">
        <v>0.5</v>
      </c>
      <c r="N30" s="9">
        <f t="shared" si="2"/>
        <v>0</v>
      </c>
      <c r="O30" s="9">
        <f t="shared" si="3"/>
        <v>2389.6303762635</v>
      </c>
    </row>
    <row r="31" spans="1:15" ht="12.75">
      <c r="A31">
        <v>140</v>
      </c>
      <c r="B31">
        <v>133420</v>
      </c>
      <c r="C31">
        <v>3863.2926931716997</v>
      </c>
      <c r="D31" t="s">
        <v>178</v>
      </c>
      <c r="F31" s="2" t="s">
        <v>45</v>
      </c>
      <c r="G31" s="2" t="s">
        <v>34</v>
      </c>
      <c r="I31">
        <v>0.5</v>
      </c>
      <c r="J31" s="11">
        <f t="shared" si="0"/>
        <v>0</v>
      </c>
      <c r="K31" s="9">
        <f t="shared" si="1"/>
        <v>1931.6463465858499</v>
      </c>
      <c r="M31">
        <v>0.5</v>
      </c>
      <c r="N31" s="9">
        <f t="shared" si="2"/>
        <v>0</v>
      </c>
      <c r="O31" s="9">
        <f t="shared" si="3"/>
        <v>1931.6463465858499</v>
      </c>
    </row>
    <row r="32" spans="1:15" ht="12.75">
      <c r="A32">
        <v>140</v>
      </c>
      <c r="B32">
        <v>133510</v>
      </c>
      <c r="C32">
        <v>4532.6918631122</v>
      </c>
      <c r="D32" t="s">
        <v>178</v>
      </c>
      <c r="F32" s="2" t="s">
        <v>45</v>
      </c>
      <c r="G32" s="2" t="s">
        <v>45</v>
      </c>
      <c r="H32">
        <v>1</v>
      </c>
      <c r="J32" s="11">
        <f t="shared" si="0"/>
        <v>4532.6918631122</v>
      </c>
      <c r="K32" s="9">
        <f t="shared" si="1"/>
        <v>0</v>
      </c>
      <c r="L32">
        <v>1</v>
      </c>
      <c r="N32" s="9">
        <f t="shared" si="2"/>
        <v>4532.6918631122</v>
      </c>
      <c r="O32" s="9">
        <f t="shared" si="3"/>
        <v>0</v>
      </c>
    </row>
    <row r="33" spans="1:15" ht="12.75">
      <c r="A33">
        <v>441</v>
      </c>
      <c r="B33">
        <v>133785</v>
      </c>
      <c r="C33">
        <v>15018.290270693999</v>
      </c>
      <c r="D33" t="s">
        <v>178</v>
      </c>
      <c r="F33" s="2" t="s">
        <v>98</v>
      </c>
      <c r="G33" s="2" t="s">
        <v>189</v>
      </c>
      <c r="H33">
        <v>1</v>
      </c>
      <c r="J33" s="11">
        <f t="shared" si="0"/>
        <v>15018.290270693999</v>
      </c>
      <c r="K33" s="9">
        <f t="shared" si="1"/>
        <v>0</v>
      </c>
      <c r="L33">
        <v>1</v>
      </c>
      <c r="N33" s="9">
        <f t="shared" si="2"/>
        <v>15018.290270693999</v>
      </c>
      <c r="O33" s="9">
        <f t="shared" si="3"/>
        <v>0</v>
      </c>
    </row>
    <row r="34" spans="1:15" ht="12.75">
      <c r="A34">
        <v>441</v>
      </c>
      <c r="B34">
        <v>134226</v>
      </c>
      <c r="C34">
        <v>20050.166363046</v>
      </c>
      <c r="D34" t="s">
        <v>178</v>
      </c>
      <c r="F34" s="2" t="s">
        <v>98</v>
      </c>
      <c r="G34" s="2" t="s">
        <v>185</v>
      </c>
      <c r="H34">
        <v>1</v>
      </c>
      <c r="J34" s="11">
        <f t="shared" si="0"/>
        <v>20050.166363046</v>
      </c>
      <c r="K34" s="9">
        <f t="shared" si="1"/>
        <v>0</v>
      </c>
      <c r="L34">
        <v>1</v>
      </c>
      <c r="N34" s="9">
        <f t="shared" si="2"/>
        <v>20050.166363046</v>
      </c>
      <c r="O34" s="9">
        <f t="shared" si="3"/>
        <v>0</v>
      </c>
    </row>
    <row r="35" spans="1:15" ht="12.75">
      <c r="A35">
        <v>469</v>
      </c>
      <c r="B35">
        <v>135007</v>
      </c>
      <c r="C35">
        <v>2342.5907742754</v>
      </c>
      <c r="D35" t="s">
        <v>178</v>
      </c>
      <c r="F35" s="2" t="s">
        <v>190</v>
      </c>
      <c r="G35" s="2" t="s">
        <v>190</v>
      </c>
      <c r="H35">
        <v>1</v>
      </c>
      <c r="J35" s="11">
        <f t="shared" si="0"/>
        <v>2342.5907742754</v>
      </c>
      <c r="K35" s="9">
        <f t="shared" si="1"/>
        <v>0</v>
      </c>
      <c r="L35">
        <v>1</v>
      </c>
      <c r="N35" s="9">
        <f t="shared" si="2"/>
        <v>2342.5907742754</v>
      </c>
      <c r="O35" s="9">
        <f t="shared" si="3"/>
        <v>0</v>
      </c>
    </row>
    <row r="36" spans="1:15" ht="12.75">
      <c r="A36">
        <v>468</v>
      </c>
      <c r="B36">
        <v>135047</v>
      </c>
      <c r="C36">
        <v>25577.604295573998</v>
      </c>
      <c r="D36" t="s">
        <v>178</v>
      </c>
      <c r="F36" s="2" t="s">
        <v>181</v>
      </c>
      <c r="G36" s="2" t="s">
        <v>72</v>
      </c>
      <c r="I36">
        <v>0.5</v>
      </c>
      <c r="J36" s="11">
        <f t="shared" si="0"/>
        <v>0</v>
      </c>
      <c r="K36" s="9">
        <f t="shared" si="1"/>
        <v>12788.802147786999</v>
      </c>
      <c r="M36">
        <v>0.5</v>
      </c>
      <c r="N36" s="9">
        <f t="shared" si="2"/>
        <v>0</v>
      </c>
      <c r="O36" s="9">
        <f t="shared" si="3"/>
        <v>12788.802147786999</v>
      </c>
    </row>
    <row r="37" spans="1:15" ht="12.75">
      <c r="A37">
        <v>469</v>
      </c>
      <c r="B37">
        <v>135096</v>
      </c>
      <c r="C37">
        <v>7066.227195855199</v>
      </c>
      <c r="D37" t="s">
        <v>178</v>
      </c>
      <c r="F37" s="2" t="s">
        <v>191</v>
      </c>
      <c r="G37" s="2" t="s">
        <v>68</v>
      </c>
      <c r="H37">
        <v>1</v>
      </c>
      <c r="J37" s="11">
        <f t="shared" si="0"/>
        <v>7066.227195855199</v>
      </c>
      <c r="K37" s="9">
        <f t="shared" si="1"/>
        <v>0</v>
      </c>
      <c r="L37">
        <v>0.5</v>
      </c>
      <c r="M37">
        <v>0.25</v>
      </c>
      <c r="N37" s="9">
        <f t="shared" si="2"/>
        <v>3533.1135979275996</v>
      </c>
      <c r="O37" s="9">
        <f t="shared" si="3"/>
        <v>1766.5567989637998</v>
      </c>
    </row>
    <row r="38" spans="1:15" ht="12.75">
      <c r="A38">
        <v>479</v>
      </c>
      <c r="B38">
        <v>135329</v>
      </c>
      <c r="C38">
        <v>9868.0884931162</v>
      </c>
      <c r="D38" t="s">
        <v>178</v>
      </c>
      <c r="F38" s="2" t="s">
        <v>181</v>
      </c>
      <c r="G38" s="2" t="s">
        <v>89</v>
      </c>
      <c r="J38" s="11">
        <f t="shared" si="0"/>
        <v>0</v>
      </c>
      <c r="K38" s="9">
        <f t="shared" si="1"/>
        <v>0</v>
      </c>
      <c r="N38" s="9">
        <f t="shared" si="2"/>
        <v>0</v>
      </c>
      <c r="O38" s="9">
        <f t="shared" si="3"/>
        <v>0</v>
      </c>
    </row>
    <row r="39" spans="1:15" ht="12.75">
      <c r="A39">
        <v>474</v>
      </c>
      <c r="B39">
        <v>135351</v>
      </c>
      <c r="C39">
        <v>3372.5718122474</v>
      </c>
      <c r="D39" t="s">
        <v>178</v>
      </c>
      <c r="F39" s="2" t="s">
        <v>89</v>
      </c>
      <c r="G39" s="2" t="s">
        <v>89</v>
      </c>
      <c r="H39">
        <v>1</v>
      </c>
      <c r="J39" s="11">
        <f t="shared" si="0"/>
        <v>3372.5718122474</v>
      </c>
      <c r="K39" s="9">
        <f t="shared" si="1"/>
        <v>0</v>
      </c>
      <c r="L39">
        <v>1</v>
      </c>
      <c r="N39" s="9">
        <f t="shared" si="2"/>
        <v>3372.5718122474</v>
      </c>
      <c r="O39" s="9">
        <f t="shared" si="3"/>
        <v>0</v>
      </c>
    </row>
    <row r="40" spans="1:15" ht="12.75">
      <c r="A40">
        <v>468</v>
      </c>
      <c r="B40">
        <v>135468</v>
      </c>
      <c r="C40">
        <v>6806.3005305528995</v>
      </c>
      <c r="D40" t="s">
        <v>178</v>
      </c>
      <c r="F40" s="2" t="s">
        <v>181</v>
      </c>
      <c r="G40" s="2" t="s">
        <v>181</v>
      </c>
      <c r="H40">
        <v>1</v>
      </c>
      <c r="J40" s="11">
        <f t="shared" si="0"/>
        <v>6806.3005305528995</v>
      </c>
      <c r="K40" s="9">
        <f t="shared" si="1"/>
        <v>0</v>
      </c>
      <c r="L40">
        <v>1</v>
      </c>
      <c r="N40" s="9">
        <f t="shared" si="2"/>
        <v>6806.3005305528995</v>
      </c>
      <c r="O40" s="9">
        <f t="shared" si="3"/>
        <v>0</v>
      </c>
    </row>
    <row r="41" spans="1:15" ht="12.75">
      <c r="A41">
        <v>473</v>
      </c>
      <c r="B41">
        <v>135503</v>
      </c>
      <c r="C41">
        <v>4823.143054882999</v>
      </c>
      <c r="D41" t="s">
        <v>178</v>
      </c>
      <c r="F41" s="2" t="s">
        <v>68</v>
      </c>
      <c r="G41" s="2" t="s">
        <v>68</v>
      </c>
      <c r="H41">
        <v>1</v>
      </c>
      <c r="J41" s="11">
        <f t="shared" si="0"/>
        <v>4823.143054882999</v>
      </c>
      <c r="K41" s="9">
        <f t="shared" si="1"/>
        <v>0</v>
      </c>
      <c r="L41">
        <v>1</v>
      </c>
      <c r="N41" s="9">
        <f t="shared" si="2"/>
        <v>4823.143054882999</v>
      </c>
      <c r="O41" s="9">
        <f t="shared" si="3"/>
        <v>0</v>
      </c>
    </row>
    <row r="42" spans="1:15" ht="12.75">
      <c r="A42">
        <v>483</v>
      </c>
      <c r="B42">
        <v>135506</v>
      </c>
      <c r="C42">
        <v>4014.5364971235</v>
      </c>
      <c r="D42" t="s">
        <v>178</v>
      </c>
      <c r="F42" s="2" t="s">
        <v>181</v>
      </c>
      <c r="G42" s="2" t="s">
        <v>72</v>
      </c>
      <c r="I42">
        <v>0.5</v>
      </c>
      <c r="J42" s="11">
        <f t="shared" si="0"/>
        <v>0</v>
      </c>
      <c r="K42" s="9">
        <f t="shared" si="1"/>
        <v>2007.26824856175</v>
      </c>
      <c r="M42">
        <v>0.5</v>
      </c>
      <c r="N42" s="9">
        <f t="shared" si="2"/>
        <v>0</v>
      </c>
      <c r="O42" s="9">
        <f t="shared" si="3"/>
        <v>2007.26824856175</v>
      </c>
    </row>
    <row r="43" spans="1:15" ht="12.75">
      <c r="A43">
        <v>474</v>
      </c>
      <c r="B43">
        <v>135542</v>
      </c>
      <c r="C43">
        <v>4030.5294669493996</v>
      </c>
      <c r="D43" t="s">
        <v>178</v>
      </c>
      <c r="F43" s="2" t="s">
        <v>89</v>
      </c>
      <c r="G43" s="2" t="s">
        <v>89</v>
      </c>
      <c r="H43">
        <v>1</v>
      </c>
      <c r="J43" s="11">
        <f t="shared" si="0"/>
        <v>4030.5294669493996</v>
      </c>
      <c r="K43" s="9">
        <f t="shared" si="1"/>
        <v>0</v>
      </c>
      <c r="L43">
        <v>1</v>
      </c>
      <c r="N43" s="9">
        <f t="shared" si="2"/>
        <v>4030.5294669493996</v>
      </c>
      <c r="O43" s="9">
        <f t="shared" si="3"/>
        <v>0</v>
      </c>
    </row>
    <row r="44" spans="1:15" ht="12.75">
      <c r="A44">
        <v>163</v>
      </c>
      <c r="B44">
        <v>135670</v>
      </c>
      <c r="C44">
        <v>2316.0593792796</v>
      </c>
      <c r="D44" t="s">
        <v>178</v>
      </c>
      <c r="F44" s="2" t="s">
        <v>192</v>
      </c>
      <c r="G44" s="2" t="s">
        <v>38</v>
      </c>
      <c r="H44">
        <v>1</v>
      </c>
      <c r="J44" s="11">
        <f t="shared" si="0"/>
        <v>2316.0593792796</v>
      </c>
      <c r="K44" s="9">
        <f t="shared" si="1"/>
        <v>0</v>
      </c>
      <c r="L44">
        <v>1</v>
      </c>
      <c r="N44" s="9">
        <f t="shared" si="2"/>
        <v>2316.0593792796</v>
      </c>
      <c r="O44" s="9">
        <f t="shared" si="3"/>
        <v>0</v>
      </c>
    </row>
    <row r="45" spans="1:15" ht="12.75">
      <c r="A45">
        <v>483</v>
      </c>
      <c r="B45">
        <v>135741</v>
      </c>
      <c r="C45">
        <v>3490.7108973265</v>
      </c>
      <c r="D45" t="s">
        <v>178</v>
      </c>
      <c r="F45" s="2" t="s">
        <v>193</v>
      </c>
      <c r="G45" s="2" t="s">
        <v>70</v>
      </c>
      <c r="H45">
        <v>1</v>
      </c>
      <c r="J45" s="11">
        <f t="shared" si="0"/>
        <v>3490.7108973265</v>
      </c>
      <c r="K45" s="9">
        <f t="shared" si="1"/>
        <v>0</v>
      </c>
      <c r="L45">
        <v>0.5</v>
      </c>
      <c r="M45">
        <v>0.25</v>
      </c>
      <c r="N45" s="9">
        <f t="shared" si="2"/>
        <v>1745.35544866325</v>
      </c>
      <c r="O45" s="9">
        <f t="shared" si="3"/>
        <v>872.677724331625</v>
      </c>
    </row>
    <row r="46" spans="1:15" ht="12.75">
      <c r="A46">
        <v>163</v>
      </c>
      <c r="B46">
        <v>135804</v>
      </c>
      <c r="C46">
        <v>10267.033555642</v>
      </c>
      <c r="D46" t="s">
        <v>178</v>
      </c>
      <c r="F46" s="2" t="s">
        <v>83</v>
      </c>
      <c r="G46" s="2" t="s">
        <v>83</v>
      </c>
      <c r="H46">
        <v>1</v>
      </c>
      <c r="J46" s="11">
        <f t="shared" si="0"/>
        <v>10267.033555642</v>
      </c>
      <c r="K46" s="9">
        <f t="shared" si="1"/>
        <v>0</v>
      </c>
      <c r="L46">
        <v>1</v>
      </c>
      <c r="N46" s="9">
        <f t="shared" si="2"/>
        <v>10267.033555642</v>
      </c>
      <c r="O46" s="9">
        <f t="shared" si="3"/>
        <v>0</v>
      </c>
    </row>
    <row r="47" spans="1:15" ht="12.75">
      <c r="A47">
        <v>163</v>
      </c>
      <c r="B47">
        <v>135901</v>
      </c>
      <c r="C47">
        <v>1929.1161042786998</v>
      </c>
      <c r="D47" t="s">
        <v>178</v>
      </c>
      <c r="F47" s="2" t="s">
        <v>194</v>
      </c>
      <c r="G47" s="2" t="s">
        <v>38</v>
      </c>
      <c r="H47">
        <v>1</v>
      </c>
      <c r="J47" s="11">
        <f t="shared" si="0"/>
        <v>1929.1161042786998</v>
      </c>
      <c r="K47" s="9">
        <f t="shared" si="1"/>
        <v>0</v>
      </c>
      <c r="L47">
        <v>1</v>
      </c>
      <c r="N47" s="9">
        <f t="shared" si="2"/>
        <v>1929.1161042786998</v>
      </c>
      <c r="O47" s="9">
        <f t="shared" si="3"/>
        <v>0</v>
      </c>
    </row>
    <row r="48" spans="1:15" ht="12.75">
      <c r="A48">
        <v>163</v>
      </c>
      <c r="B48">
        <v>135952</v>
      </c>
      <c r="C48">
        <v>86464.728064142</v>
      </c>
      <c r="D48" t="s">
        <v>178</v>
      </c>
      <c r="F48" s="2" t="s">
        <v>195</v>
      </c>
      <c r="G48" s="2" t="s">
        <v>38</v>
      </c>
      <c r="H48">
        <v>1</v>
      </c>
      <c r="J48" s="11">
        <f t="shared" si="0"/>
        <v>86464.728064142</v>
      </c>
      <c r="K48" s="9">
        <f t="shared" si="1"/>
        <v>0</v>
      </c>
      <c r="L48">
        <v>1</v>
      </c>
      <c r="N48" s="9">
        <f t="shared" si="2"/>
        <v>86464.728064142</v>
      </c>
      <c r="O48" s="9">
        <f t="shared" si="3"/>
        <v>0</v>
      </c>
    </row>
    <row r="49" spans="1:15" ht="12.75">
      <c r="A49">
        <v>163</v>
      </c>
      <c r="B49">
        <v>135998</v>
      </c>
      <c r="C49">
        <v>1624.6155491750999</v>
      </c>
      <c r="D49" t="s">
        <v>178</v>
      </c>
      <c r="F49" s="2" t="s">
        <v>196</v>
      </c>
      <c r="G49" s="2" t="s">
        <v>38</v>
      </c>
      <c r="H49">
        <v>1</v>
      </c>
      <c r="J49" s="11">
        <f t="shared" si="0"/>
        <v>1624.6155491750999</v>
      </c>
      <c r="K49" s="9">
        <f t="shared" si="1"/>
        <v>0</v>
      </c>
      <c r="L49">
        <v>1</v>
      </c>
      <c r="N49" s="9">
        <f t="shared" si="2"/>
        <v>1624.6155491750999</v>
      </c>
      <c r="O49" s="9">
        <f t="shared" si="3"/>
        <v>0</v>
      </c>
    </row>
    <row r="50" spans="1:15" ht="12.75">
      <c r="A50">
        <v>163</v>
      </c>
      <c r="B50">
        <v>136032</v>
      </c>
      <c r="C50">
        <v>1270.7202806528999</v>
      </c>
      <c r="D50" t="s">
        <v>178</v>
      </c>
      <c r="F50" s="2" t="s">
        <v>197</v>
      </c>
      <c r="G50" s="2" t="s">
        <v>38</v>
      </c>
      <c r="H50">
        <v>1</v>
      </c>
      <c r="J50" s="11">
        <f t="shared" si="0"/>
        <v>1270.7202806528999</v>
      </c>
      <c r="K50" s="9">
        <f t="shared" si="1"/>
        <v>0</v>
      </c>
      <c r="L50">
        <v>1</v>
      </c>
      <c r="N50" s="9">
        <f t="shared" si="2"/>
        <v>1270.7202806528999</v>
      </c>
      <c r="O50" s="9">
        <f t="shared" si="3"/>
        <v>0</v>
      </c>
    </row>
    <row r="51" spans="1:15" ht="12.75">
      <c r="A51">
        <v>479</v>
      </c>
      <c r="B51">
        <v>136094</v>
      </c>
      <c r="C51">
        <v>10037.369660831999</v>
      </c>
      <c r="D51" t="s">
        <v>178</v>
      </c>
      <c r="F51" s="2" t="s">
        <v>181</v>
      </c>
      <c r="G51" s="2" t="s">
        <v>89</v>
      </c>
      <c r="J51" s="11">
        <f t="shared" si="0"/>
        <v>0</v>
      </c>
      <c r="K51" s="9">
        <f t="shared" si="1"/>
        <v>0</v>
      </c>
      <c r="N51" s="9">
        <f t="shared" si="2"/>
        <v>0</v>
      </c>
      <c r="O51" s="9">
        <f t="shared" si="3"/>
        <v>0</v>
      </c>
    </row>
    <row r="52" spans="1:15" ht="12.75">
      <c r="A52">
        <v>568</v>
      </c>
      <c r="B52">
        <v>136148</v>
      </c>
      <c r="C52">
        <v>5840.3636292968995</v>
      </c>
      <c r="D52" t="s">
        <v>178</v>
      </c>
      <c r="F52" s="2" t="s">
        <v>198</v>
      </c>
      <c r="G52" s="2" t="s">
        <v>70</v>
      </c>
      <c r="H52">
        <v>1</v>
      </c>
      <c r="J52" s="11">
        <f t="shared" si="0"/>
        <v>5840.3636292968995</v>
      </c>
      <c r="K52" s="9">
        <f t="shared" si="1"/>
        <v>0</v>
      </c>
      <c r="L52">
        <v>0.8</v>
      </c>
      <c r="N52" s="9">
        <f t="shared" si="2"/>
        <v>4672.29090343752</v>
      </c>
      <c r="O52" s="9">
        <f t="shared" si="3"/>
        <v>0</v>
      </c>
    </row>
    <row r="53" spans="1:15" ht="12.75">
      <c r="A53">
        <v>568</v>
      </c>
      <c r="B53">
        <v>136176</v>
      </c>
      <c r="C53">
        <v>2855.0438378229996</v>
      </c>
      <c r="D53" t="s">
        <v>178</v>
      </c>
      <c r="F53" s="2" t="s">
        <v>72</v>
      </c>
      <c r="G53" s="2" t="s">
        <v>181</v>
      </c>
      <c r="I53">
        <v>0.5</v>
      </c>
      <c r="J53" s="11">
        <f t="shared" si="0"/>
        <v>0</v>
      </c>
      <c r="K53" s="9">
        <f t="shared" si="1"/>
        <v>1427.5219189114998</v>
      </c>
      <c r="M53">
        <v>0.5</v>
      </c>
      <c r="N53" s="9">
        <f t="shared" si="2"/>
        <v>0</v>
      </c>
      <c r="O53" s="9">
        <f t="shared" si="3"/>
        <v>1427.5219189114998</v>
      </c>
    </row>
    <row r="54" spans="1:15" ht="12.75">
      <c r="A54">
        <v>483</v>
      </c>
      <c r="B54">
        <v>136200</v>
      </c>
      <c r="C54">
        <v>4712.484490434599</v>
      </c>
      <c r="D54" t="s">
        <v>178</v>
      </c>
      <c r="F54" s="2" t="s">
        <v>199</v>
      </c>
      <c r="G54" s="2" t="s">
        <v>70</v>
      </c>
      <c r="H54">
        <v>1</v>
      </c>
      <c r="J54" s="11">
        <f t="shared" si="0"/>
        <v>4712.484490434599</v>
      </c>
      <c r="K54" s="9">
        <f t="shared" si="1"/>
        <v>0</v>
      </c>
      <c r="L54">
        <v>1</v>
      </c>
      <c r="N54" s="9">
        <f t="shared" si="2"/>
        <v>4712.484490434599</v>
      </c>
      <c r="O54" s="9">
        <f t="shared" si="3"/>
        <v>0</v>
      </c>
    </row>
    <row r="55" spans="1:15" ht="12.75">
      <c r="A55">
        <v>126</v>
      </c>
      <c r="B55">
        <v>136241</v>
      </c>
      <c r="C55">
        <v>1652.65234375</v>
      </c>
      <c r="D55" t="s">
        <v>178</v>
      </c>
      <c r="F55" s="2" t="s">
        <v>130</v>
      </c>
      <c r="G55" s="2" t="s">
        <v>62</v>
      </c>
      <c r="H55">
        <v>1</v>
      </c>
      <c r="J55" s="11">
        <f t="shared" si="0"/>
        <v>1652.65234375</v>
      </c>
      <c r="K55" s="9">
        <f t="shared" si="1"/>
        <v>0</v>
      </c>
      <c r="L55">
        <v>1</v>
      </c>
      <c r="N55" s="9">
        <f t="shared" si="2"/>
        <v>1652.65234375</v>
      </c>
      <c r="O55" s="9">
        <f t="shared" si="3"/>
        <v>0</v>
      </c>
    </row>
    <row r="56" spans="1:15" ht="12.75">
      <c r="A56">
        <v>479</v>
      </c>
      <c r="B56">
        <v>136342</v>
      </c>
      <c r="C56">
        <v>16883.927468701997</v>
      </c>
      <c r="D56" t="s">
        <v>178</v>
      </c>
      <c r="F56" s="2" t="s">
        <v>89</v>
      </c>
      <c r="G56" s="2" t="s">
        <v>89</v>
      </c>
      <c r="H56">
        <v>1</v>
      </c>
      <c r="J56" s="11">
        <f t="shared" si="0"/>
        <v>16883.927468701997</v>
      </c>
      <c r="K56" s="9">
        <f t="shared" si="1"/>
        <v>0</v>
      </c>
      <c r="L56">
        <v>1</v>
      </c>
      <c r="N56" s="9">
        <f t="shared" si="2"/>
        <v>16883.927468701997</v>
      </c>
      <c r="O56" s="9">
        <f t="shared" si="3"/>
        <v>0</v>
      </c>
    </row>
    <row r="57" spans="1:15" ht="12.75">
      <c r="A57">
        <v>483</v>
      </c>
      <c r="B57">
        <v>136387</v>
      </c>
      <c r="C57">
        <v>3480.1556660607</v>
      </c>
      <c r="D57" t="s">
        <v>178</v>
      </c>
      <c r="F57" s="2" t="s">
        <v>199</v>
      </c>
      <c r="G57" s="2" t="s">
        <v>70</v>
      </c>
      <c r="H57">
        <v>1</v>
      </c>
      <c r="J57" s="11">
        <f t="shared" si="0"/>
        <v>3480.1556660607</v>
      </c>
      <c r="K57" s="9">
        <f t="shared" si="1"/>
        <v>0</v>
      </c>
      <c r="L57">
        <v>1</v>
      </c>
      <c r="N57" s="9">
        <f t="shared" si="2"/>
        <v>3480.1556660607</v>
      </c>
      <c r="O57" s="9">
        <f t="shared" si="3"/>
        <v>0</v>
      </c>
    </row>
    <row r="58" spans="1:15" ht="12.75">
      <c r="A58">
        <v>467</v>
      </c>
      <c r="B58">
        <v>136539</v>
      </c>
      <c r="C58">
        <v>6818.599254265399</v>
      </c>
      <c r="D58" t="s">
        <v>178</v>
      </c>
      <c r="F58" s="2" t="s">
        <v>181</v>
      </c>
      <c r="G58" s="2" t="s">
        <v>181</v>
      </c>
      <c r="H58">
        <v>1</v>
      </c>
      <c r="J58" s="11">
        <f t="shared" si="0"/>
        <v>6818.599254265399</v>
      </c>
      <c r="K58" s="9">
        <f t="shared" si="1"/>
        <v>0</v>
      </c>
      <c r="L58">
        <v>1</v>
      </c>
      <c r="N58" s="9">
        <f t="shared" si="2"/>
        <v>6818.599254265399</v>
      </c>
      <c r="O58" s="9">
        <f t="shared" si="3"/>
        <v>0</v>
      </c>
    </row>
    <row r="59" spans="1:15" ht="12.75">
      <c r="A59">
        <v>467</v>
      </c>
      <c r="B59">
        <v>136795</v>
      </c>
      <c r="C59">
        <v>10156.389065214</v>
      </c>
      <c r="D59" t="s">
        <v>178</v>
      </c>
      <c r="F59" s="2" t="s">
        <v>35</v>
      </c>
      <c r="G59" s="2" t="s">
        <v>181</v>
      </c>
      <c r="I59">
        <v>0.5</v>
      </c>
      <c r="J59" s="11">
        <f t="shared" si="0"/>
        <v>0</v>
      </c>
      <c r="K59" s="9">
        <f t="shared" si="1"/>
        <v>5078.194532607</v>
      </c>
      <c r="M59">
        <v>0.5</v>
      </c>
      <c r="N59" s="9">
        <f t="shared" si="2"/>
        <v>0</v>
      </c>
      <c r="O59" s="9">
        <f t="shared" si="3"/>
        <v>5078.194532607</v>
      </c>
    </row>
    <row r="60" spans="1:15" ht="12.75">
      <c r="A60">
        <v>479</v>
      </c>
      <c r="B60">
        <v>137054</v>
      </c>
      <c r="C60">
        <v>23314.273066563997</v>
      </c>
      <c r="D60" t="s">
        <v>178</v>
      </c>
      <c r="F60" s="2" t="s">
        <v>89</v>
      </c>
      <c r="G60" s="2" t="s">
        <v>89</v>
      </c>
      <c r="H60">
        <v>1</v>
      </c>
      <c r="J60" s="11">
        <f t="shared" si="0"/>
        <v>23314.273066563997</v>
      </c>
      <c r="K60" s="9">
        <f t="shared" si="1"/>
        <v>0</v>
      </c>
      <c r="L60">
        <v>1</v>
      </c>
      <c r="N60" s="9">
        <f t="shared" si="2"/>
        <v>23314.273066563997</v>
      </c>
      <c r="O60" s="9">
        <f t="shared" si="3"/>
        <v>0</v>
      </c>
    </row>
    <row r="61" spans="1:15" ht="12.75">
      <c r="A61">
        <v>568</v>
      </c>
      <c r="B61">
        <v>137140</v>
      </c>
      <c r="C61">
        <v>6753.0440408294</v>
      </c>
      <c r="D61" t="s">
        <v>178</v>
      </c>
      <c r="F61" s="2" t="s">
        <v>198</v>
      </c>
      <c r="G61" s="2" t="s">
        <v>70</v>
      </c>
      <c r="H61">
        <v>1</v>
      </c>
      <c r="J61" s="11">
        <f t="shared" si="0"/>
        <v>6753.0440408294</v>
      </c>
      <c r="K61" s="9">
        <f t="shared" si="1"/>
        <v>0</v>
      </c>
      <c r="L61">
        <v>0.8</v>
      </c>
      <c r="N61" s="9">
        <f t="shared" si="2"/>
        <v>5402.43523266352</v>
      </c>
      <c r="O61" s="9">
        <f t="shared" si="3"/>
        <v>0</v>
      </c>
    </row>
    <row r="62" spans="1:15" ht="12.75">
      <c r="A62">
        <v>550</v>
      </c>
      <c r="B62">
        <v>137267</v>
      </c>
      <c r="C62">
        <v>36727.311051041</v>
      </c>
      <c r="D62" t="s">
        <v>178</v>
      </c>
      <c r="F62" s="2" t="s">
        <v>35</v>
      </c>
      <c r="G62" s="2" t="s">
        <v>49</v>
      </c>
      <c r="H62">
        <v>1</v>
      </c>
      <c r="J62" s="11">
        <f t="shared" si="0"/>
        <v>36727.311051041</v>
      </c>
      <c r="K62" s="9">
        <f t="shared" si="1"/>
        <v>0</v>
      </c>
      <c r="L62">
        <v>1</v>
      </c>
      <c r="N62" s="9">
        <f t="shared" si="2"/>
        <v>36727.311051041</v>
      </c>
      <c r="O62" s="9">
        <f t="shared" si="3"/>
        <v>0</v>
      </c>
    </row>
    <row r="63" spans="1:15" ht="12.75">
      <c r="A63">
        <v>568</v>
      </c>
      <c r="B63">
        <v>137376</v>
      </c>
      <c r="C63">
        <v>2131.3250204772</v>
      </c>
      <c r="D63" t="s">
        <v>178</v>
      </c>
      <c r="F63" s="2" t="s">
        <v>198</v>
      </c>
      <c r="G63" s="2" t="s">
        <v>70</v>
      </c>
      <c r="H63">
        <v>1</v>
      </c>
      <c r="J63" s="11">
        <f t="shared" si="0"/>
        <v>2131.3250204772</v>
      </c>
      <c r="K63" s="9">
        <f t="shared" si="1"/>
        <v>0</v>
      </c>
      <c r="L63">
        <v>0.8</v>
      </c>
      <c r="N63" s="9">
        <f t="shared" si="2"/>
        <v>1705.0600163817599</v>
      </c>
      <c r="O63" s="9">
        <f t="shared" si="3"/>
        <v>0</v>
      </c>
    </row>
    <row r="64" spans="1:15" ht="12.75">
      <c r="A64">
        <v>478</v>
      </c>
      <c r="B64">
        <v>137481</v>
      </c>
      <c r="C64">
        <v>8848.8310460746</v>
      </c>
      <c r="D64" t="s">
        <v>178</v>
      </c>
      <c r="F64" s="2" t="s">
        <v>97</v>
      </c>
      <c r="G64" s="2" t="s">
        <v>78</v>
      </c>
      <c r="H64">
        <v>1</v>
      </c>
      <c r="J64" s="11">
        <f t="shared" si="0"/>
        <v>8848.8310460746</v>
      </c>
      <c r="K64" s="9">
        <f t="shared" si="1"/>
        <v>0</v>
      </c>
      <c r="L64">
        <v>1</v>
      </c>
      <c r="N64" s="9">
        <f t="shared" si="2"/>
        <v>8848.8310460746</v>
      </c>
      <c r="O64" s="9">
        <f t="shared" si="3"/>
        <v>0</v>
      </c>
    </row>
    <row r="65" spans="1:15" ht="12.75">
      <c r="A65">
        <v>478</v>
      </c>
      <c r="B65">
        <v>137285</v>
      </c>
      <c r="C65">
        <v>5844.4164392157</v>
      </c>
      <c r="D65" t="s">
        <v>178</v>
      </c>
      <c r="F65" s="2" t="s">
        <v>59</v>
      </c>
      <c r="G65" s="2" t="s">
        <v>59</v>
      </c>
      <c r="H65">
        <v>1</v>
      </c>
      <c r="J65" s="11">
        <f t="shared" si="0"/>
        <v>5844.4164392157</v>
      </c>
      <c r="K65" s="9">
        <f t="shared" si="1"/>
        <v>0</v>
      </c>
      <c r="L65">
        <v>1</v>
      </c>
      <c r="N65" s="9">
        <f t="shared" si="2"/>
        <v>5844.4164392157</v>
      </c>
      <c r="O65" s="9">
        <f t="shared" si="3"/>
        <v>0</v>
      </c>
    </row>
    <row r="66" spans="1:15" ht="12.75">
      <c r="A66">
        <v>478</v>
      </c>
      <c r="B66">
        <v>137519</v>
      </c>
      <c r="C66">
        <v>8222.918162234098</v>
      </c>
      <c r="D66" t="s">
        <v>178</v>
      </c>
      <c r="F66" s="2" t="s">
        <v>45</v>
      </c>
      <c r="G66" s="2" t="s">
        <v>45</v>
      </c>
      <c r="H66">
        <v>1</v>
      </c>
      <c r="J66" s="11">
        <f t="shared" si="0"/>
        <v>8222.918162234098</v>
      </c>
      <c r="K66" s="9">
        <f t="shared" si="1"/>
        <v>0</v>
      </c>
      <c r="L66">
        <v>1</v>
      </c>
      <c r="N66" s="9">
        <f t="shared" si="2"/>
        <v>8222.918162234098</v>
      </c>
      <c r="O66" s="9">
        <f t="shared" si="3"/>
        <v>0</v>
      </c>
    </row>
    <row r="67" spans="1:15" ht="12.75">
      <c r="A67">
        <v>149</v>
      </c>
      <c r="B67">
        <v>137561</v>
      </c>
      <c r="C67">
        <v>2847.7670730427</v>
      </c>
      <c r="D67" t="s">
        <v>178</v>
      </c>
      <c r="F67" s="2" t="s">
        <v>68</v>
      </c>
      <c r="G67" s="2" t="s">
        <v>68</v>
      </c>
      <c r="H67">
        <v>1</v>
      </c>
      <c r="J67" s="11">
        <f t="shared" si="0"/>
        <v>2847.7670730427</v>
      </c>
      <c r="K67" s="9">
        <f t="shared" si="1"/>
        <v>0</v>
      </c>
      <c r="L67">
        <v>1</v>
      </c>
      <c r="N67" s="9">
        <f t="shared" si="2"/>
        <v>2847.7670730427</v>
      </c>
      <c r="O67" s="9">
        <f t="shared" si="3"/>
        <v>0</v>
      </c>
    </row>
    <row r="68" spans="1:15" ht="12.75">
      <c r="A68">
        <v>160</v>
      </c>
      <c r="B68">
        <v>137898</v>
      </c>
      <c r="C68">
        <v>3306.9826557263996</v>
      </c>
      <c r="D68" t="s">
        <v>178</v>
      </c>
      <c r="F68" s="2" t="s">
        <v>200</v>
      </c>
      <c r="G68" s="2" t="s">
        <v>36</v>
      </c>
      <c r="H68">
        <v>1</v>
      </c>
      <c r="J68" s="11">
        <f t="shared" si="0"/>
        <v>3306.9826557263996</v>
      </c>
      <c r="K68" s="9">
        <f t="shared" si="1"/>
        <v>0</v>
      </c>
      <c r="L68">
        <v>1</v>
      </c>
      <c r="N68" s="9">
        <f t="shared" si="2"/>
        <v>3306.9826557263996</v>
      </c>
      <c r="O68" s="9">
        <f t="shared" si="3"/>
        <v>0</v>
      </c>
    </row>
    <row r="69" spans="1:15" ht="12.75">
      <c r="A69">
        <v>477</v>
      </c>
      <c r="B69">
        <v>137933</v>
      </c>
      <c r="C69">
        <v>25246.814773977</v>
      </c>
      <c r="D69" t="s">
        <v>178</v>
      </c>
      <c r="F69" s="2" t="s">
        <v>45</v>
      </c>
      <c r="G69" s="2" t="s">
        <v>78</v>
      </c>
      <c r="H69">
        <v>1</v>
      </c>
      <c r="J69" s="11">
        <f t="shared" si="0"/>
        <v>25246.814773977</v>
      </c>
      <c r="K69" s="9">
        <f t="shared" si="1"/>
        <v>0</v>
      </c>
      <c r="L69">
        <v>0.5</v>
      </c>
      <c r="M69">
        <v>0.25</v>
      </c>
      <c r="N69" s="9">
        <f t="shared" si="2"/>
        <v>12623.4073869885</v>
      </c>
      <c r="O69" s="9">
        <f t="shared" si="3"/>
        <v>6311.70369349425</v>
      </c>
    </row>
    <row r="70" spans="1:15" ht="12.75">
      <c r="A70">
        <v>477</v>
      </c>
      <c r="B70">
        <v>137997</v>
      </c>
      <c r="C70">
        <v>64613.023180120996</v>
      </c>
      <c r="D70" t="s">
        <v>178</v>
      </c>
      <c r="F70" s="2" t="s">
        <v>45</v>
      </c>
      <c r="G70" s="2" t="s">
        <v>34</v>
      </c>
      <c r="I70">
        <v>0.5</v>
      </c>
      <c r="J70" s="11">
        <f t="shared" si="0"/>
        <v>0</v>
      </c>
      <c r="K70" s="9">
        <f t="shared" si="1"/>
        <v>32306.511590060498</v>
      </c>
      <c r="M70">
        <v>0.5</v>
      </c>
      <c r="N70" s="9">
        <f t="shared" si="2"/>
        <v>0</v>
      </c>
      <c r="O70" s="9">
        <f t="shared" si="3"/>
        <v>32306.511590060498</v>
      </c>
    </row>
    <row r="71" spans="1:15" ht="12.75">
      <c r="A71">
        <v>506</v>
      </c>
      <c r="B71">
        <v>138010</v>
      </c>
      <c r="C71">
        <v>10136.615840478999</v>
      </c>
      <c r="D71" t="s">
        <v>178</v>
      </c>
      <c r="F71" s="2" t="s">
        <v>68</v>
      </c>
      <c r="G71" s="2" t="s">
        <v>68</v>
      </c>
      <c r="H71">
        <v>1</v>
      </c>
      <c r="J71" s="11">
        <f t="shared" si="0"/>
        <v>10136.615840478999</v>
      </c>
      <c r="K71" s="9">
        <f t="shared" si="1"/>
        <v>0</v>
      </c>
      <c r="L71">
        <v>1</v>
      </c>
      <c r="N71" s="9">
        <f t="shared" si="2"/>
        <v>10136.615840478999</v>
      </c>
      <c r="O71" s="9">
        <f t="shared" si="3"/>
        <v>0</v>
      </c>
    </row>
    <row r="72" spans="1:15" ht="12.75">
      <c r="A72">
        <v>542</v>
      </c>
      <c r="B72">
        <v>138082</v>
      </c>
      <c r="C72">
        <v>2851.7260051668</v>
      </c>
      <c r="D72" t="s">
        <v>178</v>
      </c>
      <c r="F72" s="2" t="s">
        <v>45</v>
      </c>
      <c r="G72" s="2" t="s">
        <v>45</v>
      </c>
      <c r="H72">
        <v>1</v>
      </c>
      <c r="J72" s="11">
        <f aca="true" t="shared" si="4" ref="J72:J135">H72*C72</f>
        <v>2851.7260051668</v>
      </c>
      <c r="K72" s="9">
        <f aca="true" t="shared" si="5" ref="K72:K135">I72*C72</f>
        <v>0</v>
      </c>
      <c r="L72">
        <v>1</v>
      </c>
      <c r="N72" s="9">
        <f aca="true" t="shared" si="6" ref="N72:N135">L72*C72</f>
        <v>2851.7260051668</v>
      </c>
      <c r="O72" s="9">
        <f aca="true" t="shared" si="7" ref="O72:O135">M72*C72</f>
        <v>0</v>
      </c>
    </row>
    <row r="73" spans="1:15" ht="12.75">
      <c r="A73">
        <v>507</v>
      </c>
      <c r="B73">
        <v>138155</v>
      </c>
      <c r="C73">
        <v>11252.390531628</v>
      </c>
      <c r="D73" t="s">
        <v>178</v>
      </c>
      <c r="F73" s="2" t="s">
        <v>36</v>
      </c>
      <c r="G73" s="2" t="s">
        <v>59</v>
      </c>
      <c r="I73">
        <v>0.5</v>
      </c>
      <c r="J73" s="11">
        <f t="shared" si="4"/>
        <v>0</v>
      </c>
      <c r="K73" s="9">
        <f t="shared" si="5"/>
        <v>5626.195265814</v>
      </c>
      <c r="M73">
        <v>0.5</v>
      </c>
      <c r="N73" s="9">
        <f t="shared" si="6"/>
        <v>0</v>
      </c>
      <c r="O73" s="9">
        <f t="shared" si="7"/>
        <v>5626.195265814</v>
      </c>
    </row>
    <row r="74" spans="1:15" ht="12.75">
      <c r="A74">
        <v>542</v>
      </c>
      <c r="B74">
        <v>138181</v>
      </c>
      <c r="C74">
        <v>3578.1655537924</v>
      </c>
      <c r="D74" t="s">
        <v>178</v>
      </c>
      <c r="F74" s="2" t="s">
        <v>45</v>
      </c>
      <c r="G74" s="2" t="s">
        <v>45</v>
      </c>
      <c r="H74">
        <v>1</v>
      </c>
      <c r="J74" s="11">
        <f t="shared" si="4"/>
        <v>3578.1655537924</v>
      </c>
      <c r="K74" s="9">
        <f t="shared" si="5"/>
        <v>0</v>
      </c>
      <c r="L74">
        <v>1</v>
      </c>
      <c r="N74" s="9">
        <f t="shared" si="6"/>
        <v>3578.1655537924</v>
      </c>
      <c r="O74" s="9">
        <f t="shared" si="7"/>
        <v>0</v>
      </c>
    </row>
    <row r="75" spans="1:15" ht="12.75">
      <c r="A75">
        <v>506</v>
      </c>
      <c r="B75">
        <v>138239</v>
      </c>
      <c r="C75">
        <v>3137.5674412094</v>
      </c>
      <c r="D75" t="s">
        <v>178</v>
      </c>
      <c r="F75" s="2" t="s">
        <v>68</v>
      </c>
      <c r="G75" s="2" t="s">
        <v>137</v>
      </c>
      <c r="I75">
        <v>0.5</v>
      </c>
      <c r="J75" s="11">
        <f t="shared" si="4"/>
        <v>0</v>
      </c>
      <c r="K75" s="9">
        <f t="shared" si="5"/>
        <v>1568.7837206047</v>
      </c>
      <c r="M75">
        <v>0.5</v>
      </c>
      <c r="N75" s="9">
        <f t="shared" si="6"/>
        <v>0</v>
      </c>
      <c r="O75" s="9">
        <f t="shared" si="7"/>
        <v>1568.7837206047</v>
      </c>
    </row>
    <row r="76" spans="1:15" ht="12.75">
      <c r="A76">
        <v>499</v>
      </c>
      <c r="B76">
        <v>138275</v>
      </c>
      <c r="C76">
        <v>2469.5541331694</v>
      </c>
      <c r="D76" t="s">
        <v>178</v>
      </c>
      <c r="F76" s="2" t="s">
        <v>36</v>
      </c>
      <c r="G76" s="2" t="s">
        <v>36</v>
      </c>
      <c r="H76">
        <v>1</v>
      </c>
      <c r="J76" s="11">
        <f t="shared" si="4"/>
        <v>2469.5541331694</v>
      </c>
      <c r="K76" s="9">
        <f t="shared" si="5"/>
        <v>0</v>
      </c>
      <c r="L76">
        <v>1</v>
      </c>
      <c r="N76" s="9">
        <f t="shared" si="6"/>
        <v>2469.5541331694</v>
      </c>
      <c r="O76" s="9">
        <f t="shared" si="7"/>
        <v>0</v>
      </c>
    </row>
    <row r="77" spans="1:15" ht="12.75">
      <c r="A77">
        <v>542</v>
      </c>
      <c r="B77">
        <v>138299</v>
      </c>
      <c r="C77">
        <v>9832.894572734798</v>
      </c>
      <c r="D77" t="s">
        <v>178</v>
      </c>
      <c r="F77" s="2" t="s">
        <v>45</v>
      </c>
      <c r="G77" s="2" t="s">
        <v>78</v>
      </c>
      <c r="H77">
        <v>1</v>
      </c>
      <c r="J77" s="11">
        <f t="shared" si="4"/>
        <v>9832.894572734798</v>
      </c>
      <c r="K77" s="9">
        <f t="shared" si="5"/>
        <v>0</v>
      </c>
      <c r="L77">
        <v>0.5</v>
      </c>
      <c r="M77">
        <v>0.25</v>
      </c>
      <c r="N77" s="9">
        <f t="shared" si="6"/>
        <v>4916.447286367399</v>
      </c>
      <c r="O77" s="9">
        <f t="shared" si="7"/>
        <v>2458.2236431836996</v>
      </c>
    </row>
    <row r="78" spans="1:15" ht="12.75">
      <c r="A78">
        <v>542</v>
      </c>
      <c r="B78">
        <v>138413</v>
      </c>
      <c r="C78">
        <v>10757.839058705</v>
      </c>
      <c r="D78" t="s">
        <v>178</v>
      </c>
      <c r="F78" s="2" t="s">
        <v>36</v>
      </c>
      <c r="G78" s="2" t="s">
        <v>45</v>
      </c>
      <c r="I78">
        <v>0.5</v>
      </c>
      <c r="J78" s="11">
        <f t="shared" si="4"/>
        <v>0</v>
      </c>
      <c r="K78" s="9">
        <f t="shared" si="5"/>
        <v>5378.9195293525</v>
      </c>
      <c r="M78">
        <v>0.5</v>
      </c>
      <c r="N78" s="9">
        <f t="shared" si="6"/>
        <v>0</v>
      </c>
      <c r="O78" s="9">
        <f t="shared" si="7"/>
        <v>5378.9195293525</v>
      </c>
    </row>
    <row r="79" spans="1:15" ht="12.75">
      <c r="A79">
        <v>499</v>
      </c>
      <c r="B79">
        <v>138525</v>
      </c>
      <c r="C79">
        <v>29879.939124897</v>
      </c>
      <c r="D79" t="s">
        <v>178</v>
      </c>
      <c r="F79" s="2" t="s">
        <v>68</v>
      </c>
      <c r="G79" s="2" t="s">
        <v>68</v>
      </c>
      <c r="H79">
        <v>1</v>
      </c>
      <c r="J79" s="11">
        <f t="shared" si="4"/>
        <v>29879.939124897</v>
      </c>
      <c r="K79" s="9">
        <f t="shared" si="5"/>
        <v>0</v>
      </c>
      <c r="L79">
        <v>1</v>
      </c>
      <c r="N79" s="9">
        <f t="shared" si="6"/>
        <v>29879.939124897</v>
      </c>
      <c r="O79" s="9">
        <f t="shared" si="7"/>
        <v>0</v>
      </c>
    </row>
    <row r="80" spans="1:15" ht="12.75">
      <c r="A80">
        <v>510</v>
      </c>
      <c r="B80">
        <v>138591</v>
      </c>
      <c r="C80">
        <v>24899.730589543997</v>
      </c>
      <c r="D80" t="s">
        <v>178</v>
      </c>
      <c r="F80" s="2" t="s">
        <v>36</v>
      </c>
      <c r="G80" s="2" t="s">
        <v>45</v>
      </c>
      <c r="I80">
        <v>0.5</v>
      </c>
      <c r="J80" s="11">
        <f t="shared" si="4"/>
        <v>0</v>
      </c>
      <c r="K80" s="9">
        <f t="shared" si="5"/>
        <v>12449.865294771998</v>
      </c>
      <c r="M80">
        <v>0.5</v>
      </c>
      <c r="N80" s="9">
        <f t="shared" si="6"/>
        <v>0</v>
      </c>
      <c r="O80" s="9">
        <f t="shared" si="7"/>
        <v>12449.865294771998</v>
      </c>
    </row>
    <row r="81" spans="1:15" ht="12.75">
      <c r="A81">
        <v>550</v>
      </c>
      <c r="B81">
        <v>138624</v>
      </c>
      <c r="C81">
        <v>5184.875569581999</v>
      </c>
      <c r="D81" t="s">
        <v>178</v>
      </c>
      <c r="F81" s="2" t="s">
        <v>34</v>
      </c>
      <c r="G81" s="2" t="s">
        <v>34</v>
      </c>
      <c r="H81">
        <v>1</v>
      </c>
      <c r="J81" s="11">
        <f t="shared" si="4"/>
        <v>5184.875569581999</v>
      </c>
      <c r="K81" s="9">
        <f t="shared" si="5"/>
        <v>0</v>
      </c>
      <c r="L81">
        <v>1</v>
      </c>
      <c r="N81" s="9">
        <f t="shared" si="6"/>
        <v>5184.875569581999</v>
      </c>
      <c r="O81" s="9">
        <f t="shared" si="7"/>
        <v>0</v>
      </c>
    </row>
    <row r="82" spans="1:15" ht="12.75">
      <c r="A82">
        <v>477</v>
      </c>
      <c r="B82">
        <v>138703</v>
      </c>
      <c r="C82">
        <v>29409.122664467</v>
      </c>
      <c r="D82" t="s">
        <v>178</v>
      </c>
      <c r="F82" s="2" t="s">
        <v>45</v>
      </c>
      <c r="G82" s="2" t="s">
        <v>78</v>
      </c>
      <c r="H82">
        <v>1</v>
      </c>
      <c r="J82" s="11">
        <f t="shared" si="4"/>
        <v>29409.122664467</v>
      </c>
      <c r="K82" s="9">
        <f t="shared" si="5"/>
        <v>0</v>
      </c>
      <c r="L82">
        <v>0.5</v>
      </c>
      <c r="M82">
        <v>0.25</v>
      </c>
      <c r="N82" s="9">
        <f t="shared" si="6"/>
        <v>14704.5613322335</v>
      </c>
      <c r="O82" s="9">
        <f t="shared" si="7"/>
        <v>7352.28066611675</v>
      </c>
    </row>
    <row r="83" spans="1:15" ht="12.75">
      <c r="A83">
        <v>181</v>
      </c>
      <c r="B83">
        <v>138752</v>
      </c>
      <c r="C83">
        <v>17530.209788399</v>
      </c>
      <c r="D83" t="s">
        <v>178</v>
      </c>
      <c r="F83" s="2" t="s">
        <v>68</v>
      </c>
      <c r="G83" s="2" t="s">
        <v>68</v>
      </c>
      <c r="H83">
        <v>1</v>
      </c>
      <c r="J83" s="11">
        <f t="shared" si="4"/>
        <v>17530.209788399</v>
      </c>
      <c r="K83" s="9">
        <f t="shared" si="5"/>
        <v>0</v>
      </c>
      <c r="L83">
        <v>1</v>
      </c>
      <c r="N83" s="9">
        <f t="shared" si="6"/>
        <v>17530.209788399</v>
      </c>
      <c r="O83" s="9">
        <f t="shared" si="7"/>
        <v>0</v>
      </c>
    </row>
    <row r="84" spans="1:15" ht="12.75">
      <c r="A84">
        <v>224</v>
      </c>
      <c r="B84">
        <v>138803</v>
      </c>
      <c r="C84">
        <v>90158.79326680899</v>
      </c>
      <c r="D84" t="s">
        <v>178</v>
      </c>
      <c r="F84" s="2" t="s">
        <v>34</v>
      </c>
      <c r="G84" s="2" t="s">
        <v>34</v>
      </c>
      <c r="H84">
        <v>1</v>
      </c>
      <c r="J84" s="11">
        <f t="shared" si="4"/>
        <v>90158.79326680899</v>
      </c>
      <c r="K84" s="9">
        <f t="shared" si="5"/>
        <v>0</v>
      </c>
      <c r="L84">
        <v>1</v>
      </c>
      <c r="N84" s="9">
        <f t="shared" si="6"/>
        <v>90158.79326680899</v>
      </c>
      <c r="O84" s="9">
        <f t="shared" si="7"/>
        <v>0</v>
      </c>
    </row>
    <row r="85" spans="1:15" ht="12.75">
      <c r="A85">
        <v>181</v>
      </c>
      <c r="B85">
        <v>138881</v>
      </c>
      <c r="C85">
        <v>16974.606370062</v>
      </c>
      <c r="D85" t="s">
        <v>178</v>
      </c>
      <c r="F85" s="2" t="s">
        <v>59</v>
      </c>
      <c r="G85" s="2" t="s">
        <v>66</v>
      </c>
      <c r="H85">
        <v>1</v>
      </c>
      <c r="J85" s="11">
        <f t="shared" si="4"/>
        <v>16974.606370062</v>
      </c>
      <c r="K85" s="9">
        <f t="shared" si="5"/>
        <v>0</v>
      </c>
      <c r="L85">
        <v>0.5</v>
      </c>
      <c r="M85">
        <v>0.25</v>
      </c>
      <c r="N85" s="9">
        <f t="shared" si="6"/>
        <v>8487.303185031</v>
      </c>
      <c r="O85" s="9">
        <f t="shared" si="7"/>
        <v>4243.6515925155</v>
      </c>
    </row>
    <row r="86" spans="1:15" ht="12.75">
      <c r="A86">
        <v>477</v>
      </c>
      <c r="B86">
        <v>138946</v>
      </c>
      <c r="C86">
        <v>6405.2694998533</v>
      </c>
      <c r="D86" t="s">
        <v>178</v>
      </c>
      <c r="F86" s="2" t="s">
        <v>36</v>
      </c>
      <c r="G86" s="2" t="s">
        <v>45</v>
      </c>
      <c r="I86">
        <v>0.5</v>
      </c>
      <c r="J86" s="11">
        <f t="shared" si="4"/>
        <v>0</v>
      </c>
      <c r="K86" s="9">
        <f t="shared" si="5"/>
        <v>3202.63474992665</v>
      </c>
      <c r="M86">
        <v>0.5</v>
      </c>
      <c r="N86" s="9">
        <f t="shared" si="6"/>
        <v>0</v>
      </c>
      <c r="O86" s="9">
        <f t="shared" si="7"/>
        <v>3202.63474992665</v>
      </c>
    </row>
    <row r="87" spans="1:15" ht="12.75">
      <c r="A87">
        <v>499</v>
      </c>
      <c r="B87">
        <v>138966</v>
      </c>
      <c r="C87">
        <v>3554.4153845258998</v>
      </c>
      <c r="D87" t="s">
        <v>178</v>
      </c>
      <c r="F87" s="2" t="s">
        <v>137</v>
      </c>
      <c r="G87" s="2" t="s">
        <v>137</v>
      </c>
      <c r="H87">
        <v>1</v>
      </c>
      <c r="J87" s="11">
        <f t="shared" si="4"/>
        <v>3554.4153845258998</v>
      </c>
      <c r="K87" s="9">
        <f t="shared" si="5"/>
        <v>0</v>
      </c>
      <c r="L87">
        <v>1</v>
      </c>
      <c r="N87" s="9">
        <f t="shared" si="6"/>
        <v>3554.4153845258998</v>
      </c>
      <c r="O87" s="9">
        <f t="shared" si="7"/>
        <v>0</v>
      </c>
    </row>
    <row r="88" spans="1:15" ht="12.75">
      <c r="A88">
        <v>518</v>
      </c>
      <c r="B88">
        <v>138990</v>
      </c>
      <c r="C88">
        <v>7909.628991439899</v>
      </c>
      <c r="D88" t="s">
        <v>178</v>
      </c>
      <c r="F88" s="2" t="s">
        <v>201</v>
      </c>
      <c r="G88" s="2" t="s">
        <v>49</v>
      </c>
      <c r="H88">
        <v>1</v>
      </c>
      <c r="J88" s="11">
        <f t="shared" si="4"/>
        <v>7909.628991439899</v>
      </c>
      <c r="K88" s="9">
        <f t="shared" si="5"/>
        <v>0</v>
      </c>
      <c r="L88">
        <v>1</v>
      </c>
      <c r="N88" s="9">
        <f t="shared" si="6"/>
        <v>7909.628991439899</v>
      </c>
      <c r="O88" s="9">
        <f t="shared" si="7"/>
        <v>0</v>
      </c>
    </row>
    <row r="89" spans="1:15" ht="12.75">
      <c r="A89">
        <v>550</v>
      </c>
      <c r="B89">
        <v>139030</v>
      </c>
      <c r="C89">
        <v>2462.9919456541998</v>
      </c>
      <c r="D89" t="s">
        <v>178</v>
      </c>
      <c r="F89" s="2" t="s">
        <v>45</v>
      </c>
      <c r="G89" s="2" t="s">
        <v>45</v>
      </c>
      <c r="H89">
        <v>1</v>
      </c>
      <c r="J89" s="11">
        <f t="shared" si="4"/>
        <v>2462.9919456541998</v>
      </c>
      <c r="K89" s="9">
        <f t="shared" si="5"/>
        <v>0</v>
      </c>
      <c r="L89">
        <v>1</v>
      </c>
      <c r="N89" s="9">
        <f t="shared" si="6"/>
        <v>2462.9919456541998</v>
      </c>
      <c r="O89" s="9">
        <f t="shared" si="7"/>
        <v>0</v>
      </c>
    </row>
    <row r="90" spans="1:15" ht="12.75">
      <c r="A90">
        <v>181</v>
      </c>
      <c r="B90">
        <v>139103</v>
      </c>
      <c r="C90">
        <v>5957.176978453999</v>
      </c>
      <c r="D90" t="s">
        <v>178</v>
      </c>
      <c r="F90" s="2" t="s">
        <v>202</v>
      </c>
      <c r="G90" s="2" t="s">
        <v>68</v>
      </c>
      <c r="H90">
        <v>1</v>
      </c>
      <c r="J90" s="11">
        <f t="shared" si="4"/>
        <v>5957.176978453999</v>
      </c>
      <c r="K90" s="9">
        <f t="shared" si="5"/>
        <v>0</v>
      </c>
      <c r="L90">
        <v>0.5</v>
      </c>
      <c r="M90">
        <v>0.25</v>
      </c>
      <c r="N90" s="9">
        <f t="shared" si="6"/>
        <v>2978.5884892269996</v>
      </c>
      <c r="O90" s="9">
        <f t="shared" si="7"/>
        <v>1489.2942446134998</v>
      </c>
    </row>
    <row r="91" spans="1:15" ht="12.75">
      <c r="A91">
        <v>518</v>
      </c>
      <c r="B91">
        <v>139165</v>
      </c>
      <c r="C91">
        <v>7428.853221796499</v>
      </c>
      <c r="D91" t="s">
        <v>178</v>
      </c>
      <c r="F91" s="2" t="s">
        <v>201</v>
      </c>
      <c r="G91" s="2" t="s">
        <v>49</v>
      </c>
      <c r="H91">
        <v>1</v>
      </c>
      <c r="J91" s="11">
        <f t="shared" si="4"/>
        <v>7428.853221796499</v>
      </c>
      <c r="K91" s="9">
        <f t="shared" si="5"/>
        <v>0</v>
      </c>
      <c r="L91">
        <v>1</v>
      </c>
      <c r="N91" s="9">
        <f t="shared" si="6"/>
        <v>7428.853221796499</v>
      </c>
      <c r="O91" s="9">
        <f t="shared" si="7"/>
        <v>0</v>
      </c>
    </row>
    <row r="92" spans="1:15" ht="12.75">
      <c r="A92">
        <v>181</v>
      </c>
      <c r="B92">
        <v>139176</v>
      </c>
      <c r="C92">
        <v>15006.295638615</v>
      </c>
      <c r="D92" t="s">
        <v>178</v>
      </c>
      <c r="F92" s="2" t="s">
        <v>68</v>
      </c>
      <c r="G92" s="2" t="s">
        <v>68</v>
      </c>
      <c r="H92">
        <v>1</v>
      </c>
      <c r="J92" s="11">
        <f t="shared" si="4"/>
        <v>15006.295638615</v>
      </c>
      <c r="K92" s="9">
        <f t="shared" si="5"/>
        <v>0</v>
      </c>
      <c r="L92">
        <v>1</v>
      </c>
      <c r="N92" s="9">
        <f t="shared" si="6"/>
        <v>15006.295638615</v>
      </c>
      <c r="O92" s="9">
        <f t="shared" si="7"/>
        <v>0</v>
      </c>
    </row>
    <row r="93" spans="1:15" ht="12.75">
      <c r="A93">
        <v>499</v>
      </c>
      <c r="B93">
        <v>139249</v>
      </c>
      <c r="C93">
        <v>955.20777342282</v>
      </c>
      <c r="D93" t="s">
        <v>178</v>
      </c>
      <c r="F93" s="2" t="s">
        <v>68</v>
      </c>
      <c r="G93" s="2" t="s">
        <v>68</v>
      </c>
      <c r="H93">
        <v>1</v>
      </c>
      <c r="J93" s="11">
        <f t="shared" si="4"/>
        <v>955.20777342282</v>
      </c>
      <c r="K93" s="9">
        <f t="shared" si="5"/>
        <v>0</v>
      </c>
      <c r="L93">
        <v>1</v>
      </c>
      <c r="N93" s="9">
        <f t="shared" si="6"/>
        <v>955.20777342282</v>
      </c>
      <c r="O93" s="9">
        <f t="shared" si="7"/>
        <v>0</v>
      </c>
    </row>
    <row r="94" spans="1:15" ht="12.75">
      <c r="A94">
        <v>181</v>
      </c>
      <c r="B94">
        <v>139261</v>
      </c>
      <c r="C94">
        <v>11824.274831932998</v>
      </c>
      <c r="D94" t="s">
        <v>178</v>
      </c>
      <c r="F94" s="2" t="s">
        <v>137</v>
      </c>
      <c r="G94" s="2" t="s">
        <v>137</v>
      </c>
      <c r="H94">
        <v>1</v>
      </c>
      <c r="J94" s="11">
        <f t="shared" si="4"/>
        <v>11824.274831932998</v>
      </c>
      <c r="K94" s="9">
        <f t="shared" si="5"/>
        <v>0</v>
      </c>
      <c r="L94">
        <v>1</v>
      </c>
      <c r="N94" s="9">
        <f t="shared" si="6"/>
        <v>11824.274831932998</v>
      </c>
      <c r="O94" s="9">
        <f t="shared" si="7"/>
        <v>0</v>
      </c>
    </row>
    <row r="95" spans="1:15" ht="12.75">
      <c r="A95">
        <v>224</v>
      </c>
      <c r="B95">
        <v>139294</v>
      </c>
      <c r="C95">
        <v>1955.559115909</v>
      </c>
      <c r="D95" t="s">
        <v>178</v>
      </c>
      <c r="F95" s="2" t="s">
        <v>34</v>
      </c>
      <c r="G95" s="2" t="s">
        <v>34</v>
      </c>
      <c r="H95">
        <v>1</v>
      </c>
      <c r="J95" s="11">
        <f t="shared" si="4"/>
        <v>1955.559115909</v>
      </c>
      <c r="K95" s="9">
        <f t="shared" si="5"/>
        <v>0</v>
      </c>
      <c r="L95">
        <v>1</v>
      </c>
      <c r="N95" s="9">
        <f t="shared" si="6"/>
        <v>1955.559115909</v>
      </c>
      <c r="O95" s="9">
        <f t="shared" si="7"/>
        <v>0</v>
      </c>
    </row>
    <row r="96" spans="1:15" ht="12.75">
      <c r="A96">
        <v>160</v>
      </c>
      <c r="B96">
        <v>139399</v>
      </c>
      <c r="C96">
        <v>16775.590331125997</v>
      </c>
      <c r="D96" t="s">
        <v>178</v>
      </c>
      <c r="F96" s="2" t="s">
        <v>36</v>
      </c>
      <c r="G96" s="2" t="s">
        <v>36</v>
      </c>
      <c r="H96">
        <v>1</v>
      </c>
      <c r="J96" s="11">
        <f t="shared" si="4"/>
        <v>16775.590331125997</v>
      </c>
      <c r="K96" s="9">
        <f t="shared" si="5"/>
        <v>0</v>
      </c>
      <c r="L96">
        <v>1</v>
      </c>
      <c r="N96" s="9">
        <f t="shared" si="6"/>
        <v>16775.590331125997</v>
      </c>
      <c r="O96" s="9">
        <f t="shared" si="7"/>
        <v>0</v>
      </c>
    </row>
    <row r="97" spans="1:15" ht="12.75">
      <c r="A97">
        <v>224</v>
      </c>
      <c r="B97">
        <v>139406</v>
      </c>
      <c r="C97">
        <v>8461.499088212799</v>
      </c>
      <c r="D97" t="s">
        <v>178</v>
      </c>
      <c r="F97" s="2" t="s">
        <v>35</v>
      </c>
      <c r="G97" s="2" t="s">
        <v>49</v>
      </c>
      <c r="H97">
        <v>1</v>
      </c>
      <c r="J97" s="11">
        <f t="shared" si="4"/>
        <v>8461.499088212799</v>
      </c>
      <c r="K97" s="9">
        <f t="shared" si="5"/>
        <v>0</v>
      </c>
      <c r="L97">
        <v>1</v>
      </c>
      <c r="N97" s="9">
        <f t="shared" si="6"/>
        <v>8461.499088212799</v>
      </c>
      <c r="O97" s="9">
        <f t="shared" si="7"/>
        <v>0</v>
      </c>
    </row>
    <row r="98" spans="1:15" ht="12.75">
      <c r="A98">
        <v>224</v>
      </c>
      <c r="B98">
        <v>139494</v>
      </c>
      <c r="C98">
        <v>4858.767858352499</v>
      </c>
      <c r="D98" t="s">
        <v>178</v>
      </c>
      <c r="F98" s="2" t="s">
        <v>203</v>
      </c>
      <c r="G98" s="2" t="s">
        <v>34</v>
      </c>
      <c r="H98">
        <v>1</v>
      </c>
      <c r="J98" s="11">
        <f t="shared" si="4"/>
        <v>4858.767858352499</v>
      </c>
      <c r="K98" s="9">
        <f t="shared" si="5"/>
        <v>0</v>
      </c>
      <c r="L98">
        <v>0.8</v>
      </c>
      <c r="M98">
        <v>0.1</v>
      </c>
      <c r="N98" s="9">
        <f t="shared" si="6"/>
        <v>3887.0142866819997</v>
      </c>
      <c r="O98" s="9">
        <f t="shared" si="7"/>
        <v>485.87678583524996</v>
      </c>
    </row>
    <row r="99" spans="1:15" ht="12.75">
      <c r="A99">
        <v>228</v>
      </c>
      <c r="B99">
        <v>139630</v>
      </c>
      <c r="C99">
        <v>2787.3691398015</v>
      </c>
      <c r="D99" t="s">
        <v>178</v>
      </c>
      <c r="F99" s="2" t="s">
        <v>45</v>
      </c>
      <c r="G99" s="2" t="s">
        <v>53</v>
      </c>
      <c r="H99">
        <v>1</v>
      </c>
      <c r="J99" s="11">
        <f t="shared" si="4"/>
        <v>2787.3691398015</v>
      </c>
      <c r="K99" s="9">
        <f t="shared" si="5"/>
        <v>0</v>
      </c>
      <c r="L99">
        <v>0.5</v>
      </c>
      <c r="M99">
        <v>0.25</v>
      </c>
      <c r="N99" s="9">
        <f t="shared" si="6"/>
        <v>1393.68456990075</v>
      </c>
      <c r="O99" s="9">
        <f t="shared" si="7"/>
        <v>696.842284950375</v>
      </c>
    </row>
    <row r="100" spans="1:15" ht="12.75">
      <c r="A100">
        <v>228</v>
      </c>
      <c r="B100">
        <v>139634</v>
      </c>
      <c r="C100">
        <v>5065.557798154699</v>
      </c>
      <c r="D100" t="s">
        <v>178</v>
      </c>
      <c r="F100" s="2" t="s">
        <v>53</v>
      </c>
      <c r="G100" s="2" t="s">
        <v>34</v>
      </c>
      <c r="H100">
        <v>1</v>
      </c>
      <c r="J100" s="11">
        <f t="shared" si="4"/>
        <v>5065.557798154699</v>
      </c>
      <c r="K100" s="9">
        <f t="shared" si="5"/>
        <v>0</v>
      </c>
      <c r="L100">
        <v>0.5</v>
      </c>
      <c r="M100">
        <v>0.25</v>
      </c>
      <c r="N100" s="9">
        <f t="shared" si="6"/>
        <v>2532.7788990773497</v>
      </c>
      <c r="O100" s="9">
        <f t="shared" si="7"/>
        <v>1266.3894495386749</v>
      </c>
    </row>
    <row r="101" spans="1:15" ht="12.75">
      <c r="A101">
        <v>499</v>
      </c>
      <c r="B101">
        <v>139649</v>
      </c>
      <c r="C101">
        <v>14880.125819428999</v>
      </c>
      <c r="D101" t="s">
        <v>178</v>
      </c>
      <c r="F101" s="2" t="s">
        <v>68</v>
      </c>
      <c r="G101" s="2" t="s">
        <v>68</v>
      </c>
      <c r="H101">
        <v>1</v>
      </c>
      <c r="J101" s="11">
        <f t="shared" si="4"/>
        <v>14880.125819428999</v>
      </c>
      <c r="K101" s="9">
        <f t="shared" si="5"/>
        <v>0</v>
      </c>
      <c r="L101">
        <v>1</v>
      </c>
      <c r="N101" s="9">
        <f t="shared" si="6"/>
        <v>14880.125819428999</v>
      </c>
      <c r="O101" s="9">
        <f t="shared" si="7"/>
        <v>0</v>
      </c>
    </row>
    <row r="102" spans="1:15" ht="12.75">
      <c r="A102">
        <v>228</v>
      </c>
      <c r="B102">
        <v>139655</v>
      </c>
      <c r="C102">
        <v>2031.990418829</v>
      </c>
      <c r="D102" t="s">
        <v>178</v>
      </c>
      <c r="F102" s="2" t="s">
        <v>34</v>
      </c>
      <c r="G102" s="2" t="s">
        <v>34</v>
      </c>
      <c r="H102">
        <v>1</v>
      </c>
      <c r="J102" s="11">
        <f t="shared" si="4"/>
        <v>2031.990418829</v>
      </c>
      <c r="K102" s="9">
        <f t="shared" si="5"/>
        <v>0</v>
      </c>
      <c r="L102">
        <v>1</v>
      </c>
      <c r="N102" s="9">
        <f t="shared" si="6"/>
        <v>2031.990418829</v>
      </c>
      <c r="O102" s="9">
        <f t="shared" si="7"/>
        <v>0</v>
      </c>
    </row>
    <row r="103" spans="1:15" ht="12.75">
      <c r="A103">
        <v>160</v>
      </c>
      <c r="B103">
        <v>139722</v>
      </c>
      <c r="C103">
        <v>8653.9497946054</v>
      </c>
      <c r="D103" t="s">
        <v>178</v>
      </c>
      <c r="F103" s="2" t="s">
        <v>68</v>
      </c>
      <c r="G103" s="2" t="s">
        <v>68</v>
      </c>
      <c r="H103">
        <v>1</v>
      </c>
      <c r="J103" s="11">
        <f t="shared" si="4"/>
        <v>8653.9497946054</v>
      </c>
      <c r="K103" s="9">
        <f t="shared" si="5"/>
        <v>0</v>
      </c>
      <c r="L103">
        <v>1</v>
      </c>
      <c r="N103" s="9">
        <f t="shared" si="6"/>
        <v>8653.9497946054</v>
      </c>
      <c r="O103" s="9">
        <f t="shared" si="7"/>
        <v>0</v>
      </c>
    </row>
    <row r="104" spans="1:15" ht="12.75">
      <c r="A104">
        <v>228</v>
      </c>
      <c r="B104">
        <v>139723</v>
      </c>
      <c r="C104">
        <v>1652.9188512489</v>
      </c>
      <c r="D104" t="s">
        <v>178</v>
      </c>
      <c r="F104" s="2" t="s">
        <v>45</v>
      </c>
      <c r="G104" s="2" t="s">
        <v>34</v>
      </c>
      <c r="I104">
        <v>0.5</v>
      </c>
      <c r="J104" s="11">
        <f t="shared" si="4"/>
        <v>0</v>
      </c>
      <c r="K104" s="9">
        <f t="shared" si="5"/>
        <v>826.45942562445</v>
      </c>
      <c r="M104">
        <v>0.5</v>
      </c>
      <c r="N104" s="9">
        <f t="shared" si="6"/>
        <v>0</v>
      </c>
      <c r="O104" s="9">
        <f t="shared" si="7"/>
        <v>826.45942562445</v>
      </c>
    </row>
    <row r="105" spans="1:15" ht="12.75">
      <c r="A105">
        <v>224</v>
      </c>
      <c r="B105">
        <v>139767</v>
      </c>
      <c r="C105">
        <v>1967.1557089015998</v>
      </c>
      <c r="D105" t="s">
        <v>178</v>
      </c>
      <c r="F105" s="2" t="s">
        <v>34</v>
      </c>
      <c r="G105" s="2" t="s">
        <v>34</v>
      </c>
      <c r="H105">
        <v>1</v>
      </c>
      <c r="J105" s="11">
        <f t="shared" si="4"/>
        <v>1967.1557089015998</v>
      </c>
      <c r="K105" s="9">
        <f t="shared" si="5"/>
        <v>0</v>
      </c>
      <c r="L105">
        <v>1</v>
      </c>
      <c r="N105" s="9">
        <f t="shared" si="6"/>
        <v>1967.1557089015998</v>
      </c>
      <c r="O105" s="9">
        <f t="shared" si="7"/>
        <v>0</v>
      </c>
    </row>
    <row r="106" spans="1:15" ht="12.75">
      <c r="A106">
        <v>499</v>
      </c>
      <c r="B106">
        <v>139815</v>
      </c>
      <c r="C106">
        <v>5511.8290862069</v>
      </c>
      <c r="D106" t="s">
        <v>178</v>
      </c>
      <c r="F106" s="2" t="s">
        <v>59</v>
      </c>
      <c r="G106" s="2" t="s">
        <v>59</v>
      </c>
      <c r="H106">
        <v>1</v>
      </c>
      <c r="J106" s="11">
        <f t="shared" si="4"/>
        <v>5511.8290862069</v>
      </c>
      <c r="K106" s="9">
        <f t="shared" si="5"/>
        <v>0</v>
      </c>
      <c r="L106">
        <v>1</v>
      </c>
      <c r="N106" s="9">
        <f t="shared" si="6"/>
        <v>5511.8290862069</v>
      </c>
      <c r="O106" s="9">
        <f t="shared" si="7"/>
        <v>0</v>
      </c>
    </row>
    <row r="107" spans="1:15" ht="12.75">
      <c r="A107">
        <v>228</v>
      </c>
      <c r="B107">
        <v>139818</v>
      </c>
      <c r="C107">
        <v>5066.052691471299</v>
      </c>
      <c r="D107" t="s">
        <v>178</v>
      </c>
      <c r="F107" s="2" t="s">
        <v>45</v>
      </c>
      <c r="G107" s="2" t="s">
        <v>36</v>
      </c>
      <c r="I107">
        <v>0.5</v>
      </c>
      <c r="J107" s="11">
        <f t="shared" si="4"/>
        <v>0</v>
      </c>
      <c r="K107" s="9">
        <f t="shared" si="5"/>
        <v>2533.0263457356496</v>
      </c>
      <c r="M107">
        <v>0.5</v>
      </c>
      <c r="N107" s="9">
        <f t="shared" si="6"/>
        <v>0</v>
      </c>
      <c r="O107" s="9">
        <f t="shared" si="7"/>
        <v>2533.0263457356496</v>
      </c>
    </row>
    <row r="108" spans="1:15" ht="12.75">
      <c r="A108">
        <v>228</v>
      </c>
      <c r="B108">
        <v>139843</v>
      </c>
      <c r="C108">
        <v>13932.534878037999</v>
      </c>
      <c r="D108" t="s">
        <v>178</v>
      </c>
      <c r="F108" s="2" t="s">
        <v>40</v>
      </c>
      <c r="G108" s="2" t="s">
        <v>36</v>
      </c>
      <c r="H108">
        <v>1</v>
      </c>
      <c r="J108" s="11">
        <f t="shared" si="4"/>
        <v>13932.534878037999</v>
      </c>
      <c r="K108" s="9">
        <f t="shared" si="5"/>
        <v>0</v>
      </c>
      <c r="L108">
        <v>0.8</v>
      </c>
      <c r="M108">
        <v>0.1</v>
      </c>
      <c r="N108" s="9">
        <f t="shared" si="6"/>
        <v>11146.0279024304</v>
      </c>
      <c r="O108" s="9">
        <f t="shared" si="7"/>
        <v>1393.2534878038</v>
      </c>
    </row>
    <row r="109" spans="1:15" ht="12.75">
      <c r="A109">
        <v>160</v>
      </c>
      <c r="B109">
        <v>139855</v>
      </c>
      <c r="C109">
        <v>4437.585432060099</v>
      </c>
      <c r="D109" t="s">
        <v>178</v>
      </c>
      <c r="F109" s="2" t="s">
        <v>97</v>
      </c>
      <c r="G109" s="2" t="s">
        <v>45</v>
      </c>
      <c r="H109">
        <v>1</v>
      </c>
      <c r="J109" s="11">
        <f t="shared" si="4"/>
        <v>4437.585432060099</v>
      </c>
      <c r="K109" s="9">
        <f t="shared" si="5"/>
        <v>0</v>
      </c>
      <c r="L109">
        <v>0.5</v>
      </c>
      <c r="M109">
        <v>0.25</v>
      </c>
      <c r="N109" s="9">
        <f t="shared" si="6"/>
        <v>2218.7927160300496</v>
      </c>
      <c r="O109" s="9">
        <f t="shared" si="7"/>
        <v>1109.3963580150248</v>
      </c>
    </row>
    <row r="110" spans="1:15" ht="12.75">
      <c r="A110">
        <v>160</v>
      </c>
      <c r="B110">
        <v>139856</v>
      </c>
      <c r="C110">
        <v>3027.7767812083</v>
      </c>
      <c r="D110" t="s">
        <v>178</v>
      </c>
      <c r="F110" s="2" t="s">
        <v>78</v>
      </c>
      <c r="G110" s="2" t="s">
        <v>36</v>
      </c>
      <c r="H110">
        <v>1</v>
      </c>
      <c r="J110" s="11">
        <f t="shared" si="4"/>
        <v>3027.7767812083</v>
      </c>
      <c r="K110" s="9">
        <f t="shared" si="5"/>
        <v>0</v>
      </c>
      <c r="L110">
        <v>0.5</v>
      </c>
      <c r="M110">
        <v>0.25</v>
      </c>
      <c r="N110" s="9">
        <f t="shared" si="6"/>
        <v>1513.88839060415</v>
      </c>
      <c r="O110" s="9">
        <f t="shared" si="7"/>
        <v>756.944195302075</v>
      </c>
    </row>
    <row r="111" spans="1:15" ht="12.75">
      <c r="A111">
        <v>228</v>
      </c>
      <c r="B111">
        <v>139860</v>
      </c>
      <c r="C111">
        <v>3158.5910015181</v>
      </c>
      <c r="D111" t="s">
        <v>178</v>
      </c>
      <c r="F111" s="2" t="s">
        <v>45</v>
      </c>
      <c r="G111" s="2" t="s">
        <v>45</v>
      </c>
      <c r="H111">
        <v>1</v>
      </c>
      <c r="J111" s="11">
        <f t="shared" si="4"/>
        <v>3158.5910015181</v>
      </c>
      <c r="K111" s="9">
        <f t="shared" si="5"/>
        <v>0</v>
      </c>
      <c r="L111">
        <v>1</v>
      </c>
      <c r="N111" s="9">
        <f t="shared" si="6"/>
        <v>3158.5910015181</v>
      </c>
      <c r="O111" s="9">
        <f t="shared" si="7"/>
        <v>0</v>
      </c>
    </row>
    <row r="112" spans="1:15" ht="12.75">
      <c r="A112">
        <v>160</v>
      </c>
      <c r="B112">
        <v>139991</v>
      </c>
      <c r="C112">
        <v>1679.8401294946998</v>
      </c>
      <c r="D112" t="s">
        <v>178</v>
      </c>
      <c r="F112" s="2" t="s">
        <v>36</v>
      </c>
      <c r="G112" s="2" t="s">
        <v>36</v>
      </c>
      <c r="H112">
        <v>1</v>
      </c>
      <c r="J112" s="11">
        <f t="shared" si="4"/>
        <v>1679.8401294946998</v>
      </c>
      <c r="K112" s="9">
        <f t="shared" si="5"/>
        <v>0</v>
      </c>
      <c r="L112">
        <v>1</v>
      </c>
      <c r="N112" s="9">
        <f t="shared" si="6"/>
        <v>1679.8401294946998</v>
      </c>
      <c r="O112" s="9">
        <f t="shared" si="7"/>
        <v>0</v>
      </c>
    </row>
    <row r="113" spans="1:15" ht="12.75">
      <c r="A113">
        <v>499</v>
      </c>
      <c r="B113">
        <v>140017</v>
      </c>
      <c r="C113">
        <v>4095.4748786463997</v>
      </c>
      <c r="D113" t="s">
        <v>178</v>
      </c>
      <c r="F113" s="2" t="s">
        <v>204</v>
      </c>
      <c r="G113" s="2" t="s">
        <v>59</v>
      </c>
      <c r="H113">
        <v>1</v>
      </c>
      <c r="J113" s="11">
        <f t="shared" si="4"/>
        <v>4095.4748786463997</v>
      </c>
      <c r="K113" s="9">
        <f t="shared" si="5"/>
        <v>0</v>
      </c>
      <c r="L113">
        <v>0.8</v>
      </c>
      <c r="M113">
        <v>0.1</v>
      </c>
      <c r="N113" s="9">
        <f t="shared" si="6"/>
        <v>3276.37990291712</v>
      </c>
      <c r="O113" s="9">
        <f t="shared" si="7"/>
        <v>409.54748786464</v>
      </c>
    </row>
    <row r="114" spans="1:15" ht="12.75">
      <c r="A114">
        <v>160</v>
      </c>
      <c r="B114">
        <v>140026</v>
      </c>
      <c r="C114">
        <v>3559.4386853072997</v>
      </c>
      <c r="D114" t="s">
        <v>178</v>
      </c>
      <c r="F114" s="2" t="s">
        <v>45</v>
      </c>
      <c r="G114" s="2" t="s">
        <v>45</v>
      </c>
      <c r="H114">
        <v>1</v>
      </c>
      <c r="J114" s="11">
        <f t="shared" si="4"/>
        <v>3559.4386853072997</v>
      </c>
      <c r="K114" s="9">
        <f t="shared" si="5"/>
        <v>0</v>
      </c>
      <c r="L114">
        <v>1</v>
      </c>
      <c r="N114" s="9">
        <f t="shared" si="6"/>
        <v>3559.4386853072997</v>
      </c>
      <c r="O114" s="9">
        <f t="shared" si="7"/>
        <v>0</v>
      </c>
    </row>
    <row r="115" spans="1:15" ht="12.75">
      <c r="A115">
        <v>499</v>
      </c>
      <c r="B115">
        <v>140029</v>
      </c>
      <c r="C115">
        <v>6973.308045789599</v>
      </c>
      <c r="D115" t="s">
        <v>178</v>
      </c>
      <c r="F115" s="2" t="s">
        <v>68</v>
      </c>
      <c r="G115" s="2" t="s">
        <v>68</v>
      </c>
      <c r="H115">
        <v>1</v>
      </c>
      <c r="J115" s="11">
        <f t="shared" si="4"/>
        <v>6973.308045789599</v>
      </c>
      <c r="K115" s="9">
        <f t="shared" si="5"/>
        <v>0</v>
      </c>
      <c r="L115">
        <v>1</v>
      </c>
      <c r="N115" s="9">
        <f t="shared" si="6"/>
        <v>6973.308045789599</v>
      </c>
      <c r="O115" s="9">
        <f t="shared" si="7"/>
        <v>0</v>
      </c>
    </row>
    <row r="116" spans="1:15" ht="12.75">
      <c r="A116">
        <v>153</v>
      </c>
      <c r="B116">
        <v>140030</v>
      </c>
      <c r="C116">
        <v>22266.202363335</v>
      </c>
      <c r="D116" t="s">
        <v>178</v>
      </c>
      <c r="F116" s="2" t="s">
        <v>45</v>
      </c>
      <c r="G116" s="2" t="s">
        <v>45</v>
      </c>
      <c r="H116">
        <v>1</v>
      </c>
      <c r="J116" s="11">
        <f t="shared" si="4"/>
        <v>22266.202363335</v>
      </c>
      <c r="K116" s="9">
        <f t="shared" si="5"/>
        <v>0</v>
      </c>
      <c r="L116">
        <v>1</v>
      </c>
      <c r="N116" s="9">
        <f t="shared" si="6"/>
        <v>22266.202363335</v>
      </c>
      <c r="O116" s="9">
        <f t="shared" si="7"/>
        <v>0</v>
      </c>
    </row>
    <row r="117" spans="1:15" ht="12.75">
      <c r="A117">
        <v>499</v>
      </c>
      <c r="B117">
        <v>140161</v>
      </c>
      <c r="C117">
        <v>10126.957342549998</v>
      </c>
      <c r="D117" t="s">
        <v>178</v>
      </c>
      <c r="F117" s="2" t="s">
        <v>36</v>
      </c>
      <c r="G117" s="2" t="s">
        <v>36</v>
      </c>
      <c r="H117">
        <v>1</v>
      </c>
      <c r="J117" s="11">
        <f t="shared" si="4"/>
        <v>10126.957342549998</v>
      </c>
      <c r="K117" s="9">
        <f t="shared" si="5"/>
        <v>0</v>
      </c>
      <c r="L117">
        <v>1</v>
      </c>
      <c r="N117" s="9">
        <f t="shared" si="6"/>
        <v>10126.957342549998</v>
      </c>
      <c r="O117" s="9">
        <f t="shared" si="7"/>
        <v>0</v>
      </c>
    </row>
    <row r="118" spans="1:15" ht="12.75">
      <c r="A118">
        <v>318</v>
      </c>
      <c r="B118">
        <v>140198</v>
      </c>
      <c r="C118">
        <v>11499.356469504999</v>
      </c>
      <c r="D118" t="s">
        <v>178</v>
      </c>
      <c r="F118" s="2" t="s">
        <v>205</v>
      </c>
      <c r="G118" s="2" t="s">
        <v>36</v>
      </c>
      <c r="I118">
        <v>0.5</v>
      </c>
      <c r="J118" s="11">
        <f t="shared" si="4"/>
        <v>0</v>
      </c>
      <c r="K118" s="9">
        <f t="shared" si="5"/>
        <v>5749.6782347524995</v>
      </c>
      <c r="M118">
        <v>0.4</v>
      </c>
      <c r="N118" s="9">
        <f t="shared" si="6"/>
        <v>0</v>
      </c>
      <c r="O118" s="9">
        <f t="shared" si="7"/>
        <v>4599.742587801999</v>
      </c>
    </row>
    <row r="119" spans="1:15" ht="12.75">
      <c r="A119">
        <v>153</v>
      </c>
      <c r="B119">
        <v>140299</v>
      </c>
      <c r="C119">
        <v>4039.0033835582</v>
      </c>
      <c r="D119" t="s">
        <v>178</v>
      </c>
      <c r="F119" s="2" t="s">
        <v>34</v>
      </c>
      <c r="G119" s="2" t="s">
        <v>45</v>
      </c>
      <c r="I119">
        <v>0.5</v>
      </c>
      <c r="J119" s="11">
        <f t="shared" si="4"/>
        <v>0</v>
      </c>
      <c r="K119" s="9">
        <f t="shared" si="5"/>
        <v>2019.5016917791</v>
      </c>
      <c r="M119">
        <v>0.5</v>
      </c>
      <c r="N119" s="9">
        <f t="shared" si="6"/>
        <v>0</v>
      </c>
      <c r="O119" s="9">
        <f t="shared" si="7"/>
        <v>2019.5016917791</v>
      </c>
    </row>
    <row r="120" spans="1:15" ht="12.75">
      <c r="A120">
        <v>228</v>
      </c>
      <c r="B120">
        <v>140329</v>
      </c>
      <c r="C120">
        <v>30627.852405742</v>
      </c>
      <c r="D120" t="s">
        <v>178</v>
      </c>
      <c r="F120" s="2" t="s">
        <v>36</v>
      </c>
      <c r="G120" s="2" t="s">
        <v>36</v>
      </c>
      <c r="H120">
        <v>1</v>
      </c>
      <c r="J120" s="11">
        <f t="shared" si="4"/>
        <v>30627.852405742</v>
      </c>
      <c r="K120" s="9">
        <f t="shared" si="5"/>
        <v>0</v>
      </c>
      <c r="L120">
        <v>1</v>
      </c>
      <c r="N120" s="9">
        <f t="shared" si="6"/>
        <v>30627.852405742</v>
      </c>
      <c r="O120" s="9">
        <f t="shared" si="7"/>
        <v>0</v>
      </c>
    </row>
    <row r="121" spans="1:15" ht="12.75">
      <c r="A121">
        <v>499</v>
      </c>
      <c r="B121">
        <v>140403</v>
      </c>
      <c r="C121">
        <v>13820.404475164</v>
      </c>
      <c r="D121" t="s">
        <v>178</v>
      </c>
      <c r="F121" s="2" t="s">
        <v>59</v>
      </c>
      <c r="G121" s="2" t="s">
        <v>59</v>
      </c>
      <c r="H121">
        <v>1</v>
      </c>
      <c r="J121" s="11">
        <f t="shared" si="4"/>
        <v>13820.404475164</v>
      </c>
      <c r="K121" s="9">
        <f t="shared" si="5"/>
        <v>0</v>
      </c>
      <c r="L121">
        <v>1</v>
      </c>
      <c r="N121" s="9">
        <f t="shared" si="6"/>
        <v>13820.404475164</v>
      </c>
      <c r="O121" s="9">
        <f t="shared" si="7"/>
        <v>0</v>
      </c>
    </row>
    <row r="122" spans="1:15" ht="12.75">
      <c r="A122">
        <v>153</v>
      </c>
      <c r="B122">
        <v>140485</v>
      </c>
      <c r="C122">
        <v>1120.6949703638</v>
      </c>
      <c r="D122" t="s">
        <v>178</v>
      </c>
      <c r="F122" s="2" t="s">
        <v>34</v>
      </c>
      <c r="G122" s="2" t="s">
        <v>34</v>
      </c>
      <c r="H122">
        <v>1</v>
      </c>
      <c r="J122" s="11">
        <f t="shared" si="4"/>
        <v>1120.6949703638</v>
      </c>
      <c r="K122" s="9">
        <f t="shared" si="5"/>
        <v>0</v>
      </c>
      <c r="L122">
        <v>1</v>
      </c>
      <c r="N122" s="9">
        <f t="shared" si="6"/>
        <v>1120.6949703638</v>
      </c>
      <c r="O122" s="9">
        <f t="shared" si="7"/>
        <v>0</v>
      </c>
    </row>
    <row r="123" spans="1:15" ht="12.75">
      <c r="A123">
        <v>153</v>
      </c>
      <c r="B123">
        <v>140532</v>
      </c>
      <c r="C123">
        <v>5932.594169016899</v>
      </c>
      <c r="D123" t="s">
        <v>178</v>
      </c>
      <c r="F123" s="2" t="s">
        <v>45</v>
      </c>
      <c r="G123" s="2" t="s">
        <v>45</v>
      </c>
      <c r="H123">
        <v>1</v>
      </c>
      <c r="J123" s="11">
        <f t="shared" si="4"/>
        <v>5932.594169016899</v>
      </c>
      <c r="K123" s="9">
        <f t="shared" si="5"/>
        <v>0</v>
      </c>
      <c r="L123">
        <v>1</v>
      </c>
      <c r="N123" s="9">
        <f t="shared" si="6"/>
        <v>5932.594169016899</v>
      </c>
      <c r="O123" s="9">
        <f t="shared" si="7"/>
        <v>0</v>
      </c>
    </row>
    <row r="124" spans="1:15" ht="12.75">
      <c r="A124">
        <v>499</v>
      </c>
      <c r="B124">
        <v>140624</v>
      </c>
      <c r="C124">
        <v>10784.693142712</v>
      </c>
      <c r="D124" t="s">
        <v>178</v>
      </c>
      <c r="F124" s="2" t="s">
        <v>78</v>
      </c>
      <c r="G124" s="2" t="s">
        <v>45</v>
      </c>
      <c r="H124">
        <v>1</v>
      </c>
      <c r="J124" s="11">
        <f t="shared" si="4"/>
        <v>10784.693142712</v>
      </c>
      <c r="K124" s="9">
        <f t="shared" si="5"/>
        <v>0</v>
      </c>
      <c r="L124">
        <v>0.5</v>
      </c>
      <c r="M124">
        <v>0.25</v>
      </c>
      <c r="N124" s="9">
        <f t="shared" si="6"/>
        <v>5392.346571356</v>
      </c>
      <c r="O124" s="9">
        <f t="shared" si="7"/>
        <v>2696.173285678</v>
      </c>
    </row>
    <row r="125" spans="1:15" ht="12.75">
      <c r="A125">
        <v>215</v>
      </c>
      <c r="B125">
        <v>140923</v>
      </c>
      <c r="C125">
        <v>9430.226473487899</v>
      </c>
      <c r="D125" t="s">
        <v>178</v>
      </c>
      <c r="F125" s="2" t="s">
        <v>45</v>
      </c>
      <c r="G125" s="2" t="s">
        <v>78</v>
      </c>
      <c r="H125">
        <v>1</v>
      </c>
      <c r="J125" s="11">
        <f t="shared" si="4"/>
        <v>9430.226473487899</v>
      </c>
      <c r="K125" s="9">
        <f t="shared" si="5"/>
        <v>0</v>
      </c>
      <c r="L125">
        <v>0.5</v>
      </c>
      <c r="M125">
        <v>0.25</v>
      </c>
      <c r="N125" s="9">
        <f t="shared" si="6"/>
        <v>4715.1132367439495</v>
      </c>
      <c r="O125" s="9">
        <f t="shared" si="7"/>
        <v>2357.5566183719748</v>
      </c>
    </row>
    <row r="126" spans="1:15" ht="12.75">
      <c r="A126">
        <v>215</v>
      </c>
      <c r="B126">
        <v>141023</v>
      </c>
      <c r="C126">
        <v>5131.958125024999</v>
      </c>
      <c r="D126" t="s">
        <v>178</v>
      </c>
      <c r="F126" s="2" t="s">
        <v>45</v>
      </c>
      <c r="G126" s="2" t="s">
        <v>45</v>
      </c>
      <c r="H126">
        <v>1</v>
      </c>
      <c r="J126" s="11">
        <f t="shared" si="4"/>
        <v>5131.958125024999</v>
      </c>
      <c r="K126" s="9">
        <f t="shared" si="5"/>
        <v>0</v>
      </c>
      <c r="L126">
        <v>1</v>
      </c>
      <c r="N126" s="9">
        <f t="shared" si="6"/>
        <v>5131.958125024999</v>
      </c>
      <c r="O126" s="9">
        <f t="shared" si="7"/>
        <v>0</v>
      </c>
    </row>
    <row r="127" spans="1:15" ht="12.75">
      <c r="A127">
        <v>215</v>
      </c>
      <c r="B127">
        <v>141152</v>
      </c>
      <c r="C127">
        <v>3464.5976206063997</v>
      </c>
      <c r="D127" t="s">
        <v>178</v>
      </c>
      <c r="F127" s="2" t="s">
        <v>34</v>
      </c>
      <c r="G127" s="2" t="s">
        <v>34</v>
      </c>
      <c r="H127">
        <v>1</v>
      </c>
      <c r="J127" s="11">
        <f t="shared" si="4"/>
        <v>3464.5976206063997</v>
      </c>
      <c r="K127" s="9">
        <f t="shared" si="5"/>
        <v>0</v>
      </c>
      <c r="L127">
        <v>1</v>
      </c>
      <c r="N127" s="9">
        <f t="shared" si="6"/>
        <v>3464.5976206063997</v>
      </c>
      <c r="O127" s="9">
        <f t="shared" si="7"/>
        <v>0</v>
      </c>
    </row>
    <row r="128" spans="1:15" ht="12.75">
      <c r="A128">
        <v>215</v>
      </c>
      <c r="B128">
        <v>141159</v>
      </c>
      <c r="C128">
        <v>4949.756690626999</v>
      </c>
      <c r="D128" t="s">
        <v>178</v>
      </c>
      <c r="F128" s="2" t="s">
        <v>45</v>
      </c>
      <c r="G128" s="2" t="s">
        <v>53</v>
      </c>
      <c r="H128">
        <v>1</v>
      </c>
      <c r="J128" s="11">
        <f t="shared" si="4"/>
        <v>4949.756690626999</v>
      </c>
      <c r="K128" s="9">
        <f t="shared" si="5"/>
        <v>0</v>
      </c>
      <c r="L128">
        <v>0.5</v>
      </c>
      <c r="M128">
        <v>0.25</v>
      </c>
      <c r="N128" s="9">
        <f t="shared" si="6"/>
        <v>2474.8783453134997</v>
      </c>
      <c r="O128" s="9">
        <f t="shared" si="7"/>
        <v>1237.4391726567499</v>
      </c>
    </row>
    <row r="129" spans="1:15" ht="12.75">
      <c r="A129">
        <v>869</v>
      </c>
      <c r="B129">
        <v>141196</v>
      </c>
      <c r="C129">
        <v>18854.800047974997</v>
      </c>
      <c r="D129" t="s">
        <v>178</v>
      </c>
      <c r="F129" s="2" t="s">
        <v>202</v>
      </c>
      <c r="G129" s="2" t="s">
        <v>137</v>
      </c>
      <c r="I129">
        <v>0.5</v>
      </c>
      <c r="J129" s="11">
        <f t="shared" si="4"/>
        <v>0</v>
      </c>
      <c r="K129" s="9">
        <f t="shared" si="5"/>
        <v>9427.400023987499</v>
      </c>
      <c r="M129">
        <v>0.5</v>
      </c>
      <c r="N129" s="9">
        <f t="shared" si="6"/>
        <v>0</v>
      </c>
      <c r="O129" s="9">
        <f t="shared" si="7"/>
        <v>9427.400023987499</v>
      </c>
    </row>
    <row r="130" spans="1:15" ht="12.75">
      <c r="A130">
        <v>869</v>
      </c>
      <c r="B130">
        <v>141348</v>
      </c>
      <c r="C130">
        <v>4902.6116547212</v>
      </c>
      <c r="D130" t="s">
        <v>178</v>
      </c>
      <c r="F130" s="2" t="s">
        <v>40</v>
      </c>
      <c r="G130" s="2" t="s">
        <v>78</v>
      </c>
      <c r="H130">
        <v>1</v>
      </c>
      <c r="J130" s="11">
        <f t="shared" si="4"/>
        <v>4902.6116547212</v>
      </c>
      <c r="K130" s="9">
        <f t="shared" si="5"/>
        <v>0</v>
      </c>
      <c r="L130">
        <v>1</v>
      </c>
      <c r="N130" s="9">
        <f t="shared" si="6"/>
        <v>4902.6116547212</v>
      </c>
      <c r="O130" s="9">
        <f t="shared" si="7"/>
        <v>0</v>
      </c>
    </row>
    <row r="131" spans="1:15" ht="12.75">
      <c r="A131">
        <v>221</v>
      </c>
      <c r="B131">
        <v>141430</v>
      </c>
      <c r="C131">
        <v>19344.786407606</v>
      </c>
      <c r="D131" t="s">
        <v>178</v>
      </c>
      <c r="F131" s="2" t="s">
        <v>78</v>
      </c>
      <c r="G131" s="2" t="s">
        <v>36</v>
      </c>
      <c r="H131">
        <v>1</v>
      </c>
      <c r="J131" s="11">
        <f t="shared" si="4"/>
        <v>19344.786407606</v>
      </c>
      <c r="K131" s="9">
        <f t="shared" si="5"/>
        <v>0</v>
      </c>
      <c r="L131">
        <v>0.5</v>
      </c>
      <c r="M131">
        <v>0.25</v>
      </c>
      <c r="N131" s="9">
        <f t="shared" si="6"/>
        <v>9672.393203803</v>
      </c>
      <c r="O131" s="9">
        <f t="shared" si="7"/>
        <v>4836.1966019015</v>
      </c>
    </row>
    <row r="132" spans="1:15" ht="12.75">
      <c r="A132">
        <v>199</v>
      </c>
      <c r="B132">
        <v>141529</v>
      </c>
      <c r="C132">
        <v>3914.4267383962997</v>
      </c>
      <c r="D132" t="s">
        <v>178</v>
      </c>
      <c r="F132" s="2" t="s">
        <v>36</v>
      </c>
      <c r="G132" s="2" t="s">
        <v>36</v>
      </c>
      <c r="H132">
        <v>1</v>
      </c>
      <c r="J132" s="11">
        <f t="shared" si="4"/>
        <v>3914.4267383962997</v>
      </c>
      <c r="K132" s="9">
        <f t="shared" si="5"/>
        <v>0</v>
      </c>
      <c r="L132">
        <v>1</v>
      </c>
      <c r="N132" s="9">
        <f t="shared" si="6"/>
        <v>3914.4267383962997</v>
      </c>
      <c r="O132" s="9">
        <f t="shared" si="7"/>
        <v>0</v>
      </c>
    </row>
    <row r="133" spans="1:15" ht="12.75">
      <c r="A133">
        <v>199</v>
      </c>
      <c r="B133">
        <v>141631</v>
      </c>
      <c r="C133">
        <v>21718.6415665</v>
      </c>
      <c r="D133" t="s">
        <v>178</v>
      </c>
      <c r="F133" s="2" t="s">
        <v>36</v>
      </c>
      <c r="G133" s="2" t="s">
        <v>59</v>
      </c>
      <c r="I133">
        <v>0.5</v>
      </c>
      <c r="J133" s="11">
        <f t="shared" si="4"/>
        <v>0</v>
      </c>
      <c r="K133" s="9">
        <f t="shared" si="5"/>
        <v>10859.32078325</v>
      </c>
      <c r="M133">
        <v>0.5</v>
      </c>
      <c r="N133" s="9">
        <f t="shared" si="6"/>
        <v>0</v>
      </c>
      <c r="O133" s="9">
        <f t="shared" si="7"/>
        <v>10859.32078325</v>
      </c>
    </row>
    <row r="134" spans="1:15" ht="12.75">
      <c r="A134">
        <v>199</v>
      </c>
      <c r="B134">
        <v>141726</v>
      </c>
      <c r="C134">
        <v>1910.8999848366</v>
      </c>
      <c r="D134" t="s">
        <v>178</v>
      </c>
      <c r="F134" s="2" t="s">
        <v>202</v>
      </c>
      <c r="G134" s="2" t="s">
        <v>59</v>
      </c>
      <c r="H134">
        <v>1</v>
      </c>
      <c r="J134" s="11">
        <f t="shared" si="4"/>
        <v>1910.8999848366</v>
      </c>
      <c r="K134" s="9">
        <f t="shared" si="5"/>
        <v>0</v>
      </c>
      <c r="L134">
        <v>0.5</v>
      </c>
      <c r="M134">
        <v>0.25</v>
      </c>
      <c r="N134" s="9">
        <f t="shared" si="6"/>
        <v>955.4499924183</v>
      </c>
      <c r="O134" s="9">
        <f t="shared" si="7"/>
        <v>477.72499620915</v>
      </c>
    </row>
    <row r="135" spans="1:15" ht="12.75">
      <c r="A135">
        <v>221</v>
      </c>
      <c r="B135">
        <v>141796</v>
      </c>
      <c r="C135">
        <v>14283.354056238999</v>
      </c>
      <c r="D135" t="s">
        <v>178</v>
      </c>
      <c r="F135" s="2" t="s">
        <v>36</v>
      </c>
      <c r="G135" s="2" t="s">
        <v>59</v>
      </c>
      <c r="I135">
        <v>0.5</v>
      </c>
      <c r="J135" s="11">
        <f t="shared" si="4"/>
        <v>0</v>
      </c>
      <c r="K135" s="9">
        <f t="shared" si="5"/>
        <v>7141.6770281194995</v>
      </c>
      <c r="M135">
        <v>0.5</v>
      </c>
      <c r="N135" s="9">
        <f t="shared" si="6"/>
        <v>0</v>
      </c>
      <c r="O135" s="9">
        <f t="shared" si="7"/>
        <v>7141.6770281194995</v>
      </c>
    </row>
    <row r="136" spans="1:15" ht="12.75">
      <c r="A136">
        <v>152</v>
      </c>
      <c r="B136">
        <v>141838</v>
      </c>
      <c r="C136">
        <v>270335.87254629994</v>
      </c>
      <c r="D136" t="s">
        <v>178</v>
      </c>
      <c r="F136" s="2" t="s">
        <v>206</v>
      </c>
      <c r="G136" s="2" t="s">
        <v>185</v>
      </c>
      <c r="H136">
        <v>1</v>
      </c>
      <c r="J136" s="11">
        <f aca="true" t="shared" si="8" ref="J136:J199">H136*C136</f>
        <v>270335.87254629994</v>
      </c>
      <c r="K136" s="9">
        <f aca="true" t="shared" si="9" ref="K136:K199">I136*C136</f>
        <v>0</v>
      </c>
      <c r="L136">
        <v>1</v>
      </c>
      <c r="N136" s="9">
        <f aca="true" t="shared" si="10" ref="N136:N199">L136*C136</f>
        <v>270335.87254629994</v>
      </c>
      <c r="O136" s="9">
        <f aca="true" t="shared" si="11" ref="O136:O199">M136*C136</f>
        <v>0</v>
      </c>
    </row>
    <row r="137" spans="1:15" ht="12.75">
      <c r="A137">
        <v>199</v>
      </c>
      <c r="B137">
        <v>141853</v>
      </c>
      <c r="C137">
        <v>1827.6066400884</v>
      </c>
      <c r="D137" t="s">
        <v>178</v>
      </c>
      <c r="F137" s="2" t="s">
        <v>68</v>
      </c>
      <c r="G137" s="2" t="s">
        <v>68</v>
      </c>
      <c r="H137">
        <v>1</v>
      </c>
      <c r="J137" s="11">
        <f t="shared" si="8"/>
        <v>1827.6066400884</v>
      </c>
      <c r="K137" s="9">
        <f t="shared" si="9"/>
        <v>0</v>
      </c>
      <c r="L137">
        <v>1</v>
      </c>
      <c r="N137" s="9">
        <f t="shared" si="10"/>
        <v>1827.6066400884</v>
      </c>
      <c r="O137" s="9">
        <f t="shared" si="11"/>
        <v>0</v>
      </c>
    </row>
    <row r="138" spans="1:15" ht="12.75">
      <c r="A138">
        <v>199</v>
      </c>
      <c r="B138">
        <v>141859</v>
      </c>
      <c r="C138">
        <v>2510.5246208832</v>
      </c>
      <c r="D138" t="s">
        <v>178</v>
      </c>
      <c r="F138" s="2" t="s">
        <v>205</v>
      </c>
      <c r="G138" s="2" t="s">
        <v>34</v>
      </c>
      <c r="I138">
        <v>0.5</v>
      </c>
      <c r="J138" s="11">
        <f t="shared" si="8"/>
        <v>0</v>
      </c>
      <c r="K138" s="9">
        <f t="shared" si="9"/>
        <v>1255.2623104416</v>
      </c>
      <c r="M138">
        <v>0.4</v>
      </c>
      <c r="N138" s="9">
        <f t="shared" si="10"/>
        <v>0</v>
      </c>
      <c r="O138" s="9">
        <f t="shared" si="11"/>
        <v>1004.20984835328</v>
      </c>
    </row>
    <row r="139" spans="1:15" ht="12.75">
      <c r="A139">
        <v>221</v>
      </c>
      <c r="B139">
        <v>141864</v>
      </c>
      <c r="C139">
        <v>11932.224453821998</v>
      </c>
      <c r="D139" t="s">
        <v>178</v>
      </c>
      <c r="F139" s="2" t="s">
        <v>75</v>
      </c>
      <c r="G139" s="2" t="s">
        <v>36</v>
      </c>
      <c r="H139">
        <v>0.2</v>
      </c>
      <c r="J139" s="11">
        <f t="shared" si="8"/>
        <v>2386.4448907643996</v>
      </c>
      <c r="K139" s="9">
        <f t="shared" si="9"/>
        <v>0</v>
      </c>
      <c r="L139">
        <v>0.2</v>
      </c>
      <c r="M139">
        <v>0.4</v>
      </c>
      <c r="N139" s="9">
        <f t="shared" si="10"/>
        <v>2386.4448907643996</v>
      </c>
      <c r="O139" s="9">
        <f t="shared" si="11"/>
        <v>4772.889781528799</v>
      </c>
    </row>
    <row r="140" spans="1:15" ht="12.75">
      <c r="A140">
        <v>199</v>
      </c>
      <c r="B140">
        <v>141886</v>
      </c>
      <c r="C140">
        <v>6352.6334864199</v>
      </c>
      <c r="D140" t="s">
        <v>178</v>
      </c>
      <c r="F140" s="2" t="s">
        <v>59</v>
      </c>
      <c r="G140" s="2" t="s">
        <v>66</v>
      </c>
      <c r="H140">
        <v>1</v>
      </c>
      <c r="J140" s="11">
        <f t="shared" si="8"/>
        <v>6352.6334864199</v>
      </c>
      <c r="K140" s="9">
        <f t="shared" si="9"/>
        <v>0</v>
      </c>
      <c r="L140">
        <v>0.5</v>
      </c>
      <c r="M140">
        <v>0.25</v>
      </c>
      <c r="N140" s="9">
        <f t="shared" si="10"/>
        <v>3176.31674320995</v>
      </c>
      <c r="O140" s="9">
        <f t="shared" si="11"/>
        <v>1588.158371604975</v>
      </c>
    </row>
    <row r="141" spans="1:15" ht="12.75">
      <c r="A141">
        <v>199</v>
      </c>
      <c r="B141">
        <v>141919</v>
      </c>
      <c r="C141">
        <v>6363.3861890677</v>
      </c>
      <c r="D141" t="s">
        <v>178</v>
      </c>
      <c r="F141" s="2" t="s">
        <v>207</v>
      </c>
      <c r="G141" s="2" t="s">
        <v>36</v>
      </c>
      <c r="H141">
        <v>1</v>
      </c>
      <c r="J141" s="11">
        <f t="shared" si="8"/>
        <v>6363.3861890677</v>
      </c>
      <c r="K141" s="9">
        <f t="shared" si="9"/>
        <v>0</v>
      </c>
      <c r="L141">
        <v>0.8</v>
      </c>
      <c r="N141" s="9">
        <f t="shared" si="10"/>
        <v>5090.708951254161</v>
      </c>
      <c r="O141" s="9">
        <f t="shared" si="11"/>
        <v>0</v>
      </c>
    </row>
    <row r="142" spans="1:15" ht="12.75">
      <c r="A142">
        <v>199</v>
      </c>
      <c r="B142">
        <v>141960</v>
      </c>
      <c r="C142">
        <v>2468.4981978237997</v>
      </c>
      <c r="D142" t="s">
        <v>178</v>
      </c>
      <c r="F142" s="2" t="s">
        <v>68</v>
      </c>
      <c r="G142" s="2" t="s">
        <v>68</v>
      </c>
      <c r="H142">
        <v>1</v>
      </c>
      <c r="J142" s="11">
        <f t="shared" si="8"/>
        <v>2468.4981978237997</v>
      </c>
      <c r="K142" s="9">
        <f t="shared" si="9"/>
        <v>0</v>
      </c>
      <c r="L142">
        <v>1</v>
      </c>
      <c r="N142" s="9">
        <f t="shared" si="10"/>
        <v>2468.4981978237997</v>
      </c>
      <c r="O142" s="9">
        <f t="shared" si="11"/>
        <v>0</v>
      </c>
    </row>
    <row r="143" spans="1:15" ht="12.75">
      <c r="A143">
        <v>199</v>
      </c>
      <c r="B143">
        <v>141961</v>
      </c>
      <c r="C143">
        <v>1878.6403576917999</v>
      </c>
      <c r="D143" t="s">
        <v>178</v>
      </c>
      <c r="F143" s="2" t="s">
        <v>68</v>
      </c>
      <c r="G143" s="2" t="s">
        <v>68</v>
      </c>
      <c r="H143">
        <v>1</v>
      </c>
      <c r="J143" s="11">
        <f t="shared" si="8"/>
        <v>1878.6403576917999</v>
      </c>
      <c r="K143" s="9">
        <f t="shared" si="9"/>
        <v>0</v>
      </c>
      <c r="L143">
        <v>1</v>
      </c>
      <c r="N143" s="9">
        <f t="shared" si="10"/>
        <v>1878.6403576917999</v>
      </c>
      <c r="O143" s="9">
        <f t="shared" si="11"/>
        <v>0</v>
      </c>
    </row>
    <row r="144" spans="1:15" ht="12.75">
      <c r="A144">
        <v>199</v>
      </c>
      <c r="B144">
        <v>142043</v>
      </c>
      <c r="C144">
        <v>4305.113948851799</v>
      </c>
      <c r="D144" t="s">
        <v>178</v>
      </c>
      <c r="F144" s="2" t="s">
        <v>207</v>
      </c>
      <c r="G144" s="2" t="s">
        <v>36</v>
      </c>
      <c r="H144">
        <v>1</v>
      </c>
      <c r="J144" s="11">
        <f t="shared" si="8"/>
        <v>4305.113948851799</v>
      </c>
      <c r="K144" s="9">
        <f t="shared" si="9"/>
        <v>0</v>
      </c>
      <c r="L144">
        <v>0.8</v>
      </c>
      <c r="N144" s="9">
        <f t="shared" si="10"/>
        <v>3444.0911590814394</v>
      </c>
      <c r="O144" s="9">
        <f t="shared" si="11"/>
        <v>0</v>
      </c>
    </row>
    <row r="145" spans="1:15" ht="12.75">
      <c r="A145">
        <v>199</v>
      </c>
      <c r="B145">
        <v>142065</v>
      </c>
      <c r="C145">
        <v>3006.8221358432997</v>
      </c>
      <c r="D145" t="s">
        <v>178</v>
      </c>
      <c r="F145" s="2" t="s">
        <v>204</v>
      </c>
      <c r="G145" s="2" t="s">
        <v>59</v>
      </c>
      <c r="H145">
        <v>1</v>
      </c>
      <c r="J145" s="11">
        <f t="shared" si="8"/>
        <v>3006.8221358432997</v>
      </c>
      <c r="K145" s="9">
        <f t="shared" si="9"/>
        <v>0</v>
      </c>
      <c r="L145">
        <v>0.8</v>
      </c>
      <c r="M145">
        <v>0.1</v>
      </c>
      <c r="N145" s="9">
        <f t="shared" si="10"/>
        <v>2405.45770867464</v>
      </c>
      <c r="O145" s="9">
        <f t="shared" si="11"/>
        <v>300.68221358433</v>
      </c>
    </row>
    <row r="146" spans="1:15" ht="12.75">
      <c r="A146">
        <v>197</v>
      </c>
      <c r="B146">
        <v>142129</v>
      </c>
      <c r="C146">
        <v>6075.5797447599</v>
      </c>
      <c r="D146" t="s">
        <v>178</v>
      </c>
      <c r="F146" s="2" t="s">
        <v>182</v>
      </c>
      <c r="G146" s="2" t="s">
        <v>182</v>
      </c>
      <c r="H146">
        <v>1</v>
      </c>
      <c r="J146" s="11">
        <f t="shared" si="8"/>
        <v>6075.5797447599</v>
      </c>
      <c r="K146" s="9">
        <f t="shared" si="9"/>
        <v>0</v>
      </c>
      <c r="L146">
        <v>1</v>
      </c>
      <c r="N146" s="9">
        <f t="shared" si="10"/>
        <v>6075.5797447599</v>
      </c>
      <c r="O146" s="9">
        <f t="shared" si="11"/>
        <v>0</v>
      </c>
    </row>
    <row r="147" spans="1:15" ht="12.75">
      <c r="A147">
        <v>197</v>
      </c>
      <c r="B147">
        <v>142137</v>
      </c>
      <c r="C147">
        <v>8823.8406386301</v>
      </c>
      <c r="D147" t="s">
        <v>178</v>
      </c>
      <c r="F147" s="2" t="s">
        <v>36</v>
      </c>
      <c r="G147" s="2" t="s">
        <v>36</v>
      </c>
      <c r="H147">
        <v>1</v>
      </c>
      <c r="J147" s="11">
        <f t="shared" si="8"/>
        <v>8823.8406386301</v>
      </c>
      <c r="K147" s="9">
        <f t="shared" si="9"/>
        <v>0</v>
      </c>
      <c r="L147">
        <v>1</v>
      </c>
      <c r="N147" s="9">
        <f t="shared" si="10"/>
        <v>8823.8406386301</v>
      </c>
      <c r="O147" s="9">
        <f t="shared" si="11"/>
        <v>0</v>
      </c>
    </row>
    <row r="148" spans="1:15" ht="12.75">
      <c r="A148">
        <v>199</v>
      </c>
      <c r="B148">
        <v>142145</v>
      </c>
      <c r="C148">
        <v>3365.0432784556997</v>
      </c>
      <c r="D148" t="s">
        <v>178</v>
      </c>
      <c r="F148" s="2" t="s">
        <v>36</v>
      </c>
      <c r="G148" s="2" t="s">
        <v>36</v>
      </c>
      <c r="H148">
        <v>1</v>
      </c>
      <c r="J148" s="11">
        <f t="shared" si="8"/>
        <v>3365.0432784556997</v>
      </c>
      <c r="K148" s="9">
        <f t="shared" si="9"/>
        <v>0</v>
      </c>
      <c r="L148">
        <v>1</v>
      </c>
      <c r="N148" s="9">
        <f t="shared" si="10"/>
        <v>3365.0432784556997</v>
      </c>
      <c r="O148" s="9">
        <f t="shared" si="11"/>
        <v>0</v>
      </c>
    </row>
    <row r="149" spans="1:15" ht="12.75">
      <c r="A149">
        <v>178</v>
      </c>
      <c r="B149">
        <v>142309</v>
      </c>
      <c r="C149">
        <v>11445.270818472</v>
      </c>
      <c r="D149" t="s">
        <v>178</v>
      </c>
      <c r="F149" s="2" t="s">
        <v>35</v>
      </c>
      <c r="G149" s="2" t="s">
        <v>49</v>
      </c>
      <c r="H149">
        <v>1</v>
      </c>
      <c r="J149" s="11">
        <f t="shared" si="8"/>
        <v>11445.270818472</v>
      </c>
      <c r="K149" s="9">
        <f t="shared" si="9"/>
        <v>0</v>
      </c>
      <c r="L149">
        <v>1</v>
      </c>
      <c r="N149" s="9">
        <f t="shared" si="10"/>
        <v>11445.270818472</v>
      </c>
      <c r="O149" s="9">
        <f t="shared" si="11"/>
        <v>0</v>
      </c>
    </row>
    <row r="150" spans="1:15" ht="12.75">
      <c r="A150">
        <v>204</v>
      </c>
      <c r="B150">
        <v>142310</v>
      </c>
      <c r="C150">
        <v>4952.2049334459</v>
      </c>
      <c r="D150" t="s">
        <v>178</v>
      </c>
      <c r="F150" s="2" t="s">
        <v>45</v>
      </c>
      <c r="G150" s="2" t="s">
        <v>34</v>
      </c>
      <c r="I150">
        <v>0.5</v>
      </c>
      <c r="J150" s="11">
        <f t="shared" si="8"/>
        <v>0</v>
      </c>
      <c r="K150" s="9">
        <f t="shared" si="9"/>
        <v>2476.10246672295</v>
      </c>
      <c r="M150">
        <v>0.5</v>
      </c>
      <c r="N150" s="9">
        <f t="shared" si="10"/>
        <v>0</v>
      </c>
      <c r="O150" s="9">
        <f t="shared" si="11"/>
        <v>2476.10246672295</v>
      </c>
    </row>
    <row r="151" spans="1:15" ht="12.75">
      <c r="A151">
        <v>192</v>
      </c>
      <c r="B151">
        <v>142349</v>
      </c>
      <c r="C151">
        <v>7605.3094982272</v>
      </c>
      <c r="D151" t="s">
        <v>178</v>
      </c>
      <c r="F151" s="2" t="s">
        <v>34</v>
      </c>
      <c r="G151" s="2" t="s">
        <v>45</v>
      </c>
      <c r="I151">
        <v>0.5</v>
      </c>
      <c r="J151" s="11">
        <f t="shared" si="8"/>
        <v>0</v>
      </c>
      <c r="K151" s="9">
        <f t="shared" si="9"/>
        <v>3802.6547491136</v>
      </c>
      <c r="M151">
        <v>0.5</v>
      </c>
      <c r="N151" s="9">
        <f t="shared" si="10"/>
        <v>0</v>
      </c>
      <c r="O151" s="9">
        <f t="shared" si="11"/>
        <v>3802.6547491136</v>
      </c>
    </row>
    <row r="152" spans="1:15" ht="12.75">
      <c r="A152">
        <v>192</v>
      </c>
      <c r="B152">
        <v>142390</v>
      </c>
      <c r="C152">
        <v>6345.867343276699</v>
      </c>
      <c r="D152" t="s">
        <v>178</v>
      </c>
      <c r="F152" s="2" t="s">
        <v>46</v>
      </c>
      <c r="G152" s="2" t="s">
        <v>34</v>
      </c>
      <c r="H152">
        <v>1</v>
      </c>
      <c r="J152" s="11">
        <f t="shared" si="8"/>
        <v>6345.867343276699</v>
      </c>
      <c r="K152" s="9">
        <f t="shared" si="9"/>
        <v>0</v>
      </c>
      <c r="L152">
        <v>0.5</v>
      </c>
      <c r="M152">
        <v>0.25</v>
      </c>
      <c r="N152" s="9">
        <f t="shared" si="10"/>
        <v>3172.9336716383496</v>
      </c>
      <c r="O152" s="9">
        <f t="shared" si="11"/>
        <v>1586.4668358191748</v>
      </c>
    </row>
    <row r="153" spans="1:15" ht="12.75">
      <c r="A153">
        <v>163</v>
      </c>
      <c r="B153">
        <v>142447</v>
      </c>
      <c r="C153">
        <v>21061.247772656</v>
      </c>
      <c r="D153" t="s">
        <v>178</v>
      </c>
      <c r="F153" s="2" t="s">
        <v>208</v>
      </c>
      <c r="G153" s="2" t="s">
        <v>38</v>
      </c>
      <c r="H153">
        <v>1</v>
      </c>
      <c r="J153" s="11">
        <f t="shared" si="8"/>
        <v>21061.247772656</v>
      </c>
      <c r="K153" s="9">
        <f t="shared" si="9"/>
        <v>0</v>
      </c>
      <c r="L153">
        <v>1</v>
      </c>
      <c r="N153" s="9">
        <f t="shared" si="10"/>
        <v>21061.247772656</v>
      </c>
      <c r="O153" s="9">
        <f t="shared" si="11"/>
        <v>0</v>
      </c>
    </row>
    <row r="154" spans="1:15" ht="12.75">
      <c r="A154">
        <v>192</v>
      </c>
      <c r="B154">
        <v>142464</v>
      </c>
      <c r="C154">
        <v>3355.5459353253</v>
      </c>
      <c r="D154" t="s">
        <v>178</v>
      </c>
      <c r="F154" s="2" t="s">
        <v>34</v>
      </c>
      <c r="G154" s="2" t="s">
        <v>34</v>
      </c>
      <c r="H154">
        <v>1</v>
      </c>
      <c r="J154" s="11">
        <f t="shared" si="8"/>
        <v>3355.5459353253</v>
      </c>
      <c r="K154" s="9">
        <f t="shared" si="9"/>
        <v>0</v>
      </c>
      <c r="L154">
        <v>1</v>
      </c>
      <c r="N154" s="9">
        <f t="shared" si="10"/>
        <v>3355.5459353253</v>
      </c>
      <c r="O154" s="9">
        <f t="shared" si="11"/>
        <v>0</v>
      </c>
    </row>
    <row r="155" spans="1:15" ht="12.75">
      <c r="A155">
        <v>204</v>
      </c>
      <c r="B155">
        <v>142530</v>
      </c>
      <c r="C155">
        <v>8477.929492510899</v>
      </c>
      <c r="D155" t="s">
        <v>178</v>
      </c>
      <c r="F155" s="2" t="s">
        <v>36</v>
      </c>
      <c r="G155" s="2" t="s">
        <v>36</v>
      </c>
      <c r="H155">
        <v>1</v>
      </c>
      <c r="J155" s="11">
        <f t="shared" si="8"/>
        <v>8477.929492510899</v>
      </c>
      <c r="K155" s="9">
        <f t="shared" si="9"/>
        <v>0</v>
      </c>
      <c r="L155">
        <v>1</v>
      </c>
      <c r="N155" s="9">
        <f t="shared" si="10"/>
        <v>8477.929492510899</v>
      </c>
      <c r="O155" s="9">
        <f t="shared" si="11"/>
        <v>0</v>
      </c>
    </row>
    <row r="156" spans="1:15" ht="12.75">
      <c r="A156">
        <v>192</v>
      </c>
      <c r="B156">
        <v>142548</v>
      </c>
      <c r="C156">
        <v>10836.190429314998</v>
      </c>
      <c r="D156" t="s">
        <v>178</v>
      </c>
      <c r="F156" s="2" t="s">
        <v>46</v>
      </c>
      <c r="G156" s="2" t="s">
        <v>209</v>
      </c>
      <c r="H156">
        <v>1</v>
      </c>
      <c r="J156" s="11">
        <f t="shared" si="8"/>
        <v>10836.190429314998</v>
      </c>
      <c r="K156" s="9">
        <f t="shared" si="9"/>
        <v>0</v>
      </c>
      <c r="L156">
        <v>1</v>
      </c>
      <c r="N156" s="9">
        <f t="shared" si="10"/>
        <v>10836.190429314998</v>
      </c>
      <c r="O156" s="9">
        <f t="shared" si="11"/>
        <v>0</v>
      </c>
    </row>
    <row r="157" spans="1:15" ht="12.75">
      <c r="A157">
        <v>192</v>
      </c>
      <c r="B157">
        <v>142549</v>
      </c>
      <c r="C157">
        <v>3022.844045803</v>
      </c>
      <c r="D157" t="s">
        <v>178</v>
      </c>
      <c r="F157" s="2" t="s">
        <v>45</v>
      </c>
      <c r="G157" s="2" t="s">
        <v>45</v>
      </c>
      <c r="H157">
        <v>1</v>
      </c>
      <c r="J157" s="11">
        <f t="shared" si="8"/>
        <v>3022.844045803</v>
      </c>
      <c r="K157" s="9">
        <f t="shared" si="9"/>
        <v>0</v>
      </c>
      <c r="L157">
        <v>1</v>
      </c>
      <c r="N157" s="9">
        <f t="shared" si="10"/>
        <v>3022.844045803</v>
      </c>
      <c r="O157" s="9">
        <f t="shared" si="11"/>
        <v>0</v>
      </c>
    </row>
    <row r="158" spans="1:15" ht="12.75">
      <c r="A158">
        <v>192</v>
      </c>
      <c r="B158">
        <v>142550</v>
      </c>
      <c r="C158">
        <v>7869.9474769830995</v>
      </c>
      <c r="D158" t="s">
        <v>178</v>
      </c>
      <c r="F158" s="2" t="s">
        <v>45</v>
      </c>
      <c r="G158" s="2" t="s">
        <v>53</v>
      </c>
      <c r="H158">
        <v>1</v>
      </c>
      <c r="J158" s="11">
        <f t="shared" si="8"/>
        <v>7869.9474769830995</v>
      </c>
      <c r="K158" s="9">
        <f t="shared" si="9"/>
        <v>0</v>
      </c>
      <c r="L158">
        <v>0.5</v>
      </c>
      <c r="M158">
        <v>0.25</v>
      </c>
      <c r="N158" s="9">
        <f t="shared" si="10"/>
        <v>3934.9737384915497</v>
      </c>
      <c r="O158" s="9">
        <f t="shared" si="11"/>
        <v>1967.4868692457749</v>
      </c>
    </row>
    <row r="159" spans="1:15" ht="12.75">
      <c r="A159">
        <v>151</v>
      </c>
      <c r="B159">
        <v>142573</v>
      </c>
      <c r="C159">
        <v>145209.07257627998</v>
      </c>
      <c r="D159" t="s">
        <v>178</v>
      </c>
      <c r="F159" s="2" t="s">
        <v>45</v>
      </c>
      <c r="G159" s="2" t="s">
        <v>210</v>
      </c>
      <c r="H159">
        <v>1</v>
      </c>
      <c r="J159" s="11">
        <f t="shared" si="8"/>
        <v>145209.07257627998</v>
      </c>
      <c r="K159" s="9">
        <f t="shared" si="9"/>
        <v>0</v>
      </c>
      <c r="L159">
        <v>0.5</v>
      </c>
      <c r="N159" s="9">
        <f t="shared" si="10"/>
        <v>72604.53628813999</v>
      </c>
      <c r="O159" s="9">
        <f t="shared" si="11"/>
        <v>0</v>
      </c>
    </row>
    <row r="160" spans="1:15" ht="12.75">
      <c r="A160">
        <v>204</v>
      </c>
      <c r="B160">
        <v>142602</v>
      </c>
      <c r="C160">
        <v>3862.7608099142</v>
      </c>
      <c r="D160" t="s">
        <v>178</v>
      </c>
      <c r="F160" s="2" t="s">
        <v>59</v>
      </c>
      <c r="G160" s="2" t="s">
        <v>59</v>
      </c>
      <c r="H160">
        <v>1</v>
      </c>
      <c r="J160" s="11">
        <f t="shared" si="8"/>
        <v>3862.7608099142</v>
      </c>
      <c r="K160" s="9">
        <f t="shared" si="9"/>
        <v>0</v>
      </c>
      <c r="L160">
        <v>1</v>
      </c>
      <c r="N160" s="9">
        <f t="shared" si="10"/>
        <v>3862.7608099142</v>
      </c>
      <c r="O160" s="9">
        <f t="shared" si="11"/>
        <v>0</v>
      </c>
    </row>
    <row r="161" spans="1:15" ht="12.75">
      <c r="A161">
        <v>204</v>
      </c>
      <c r="B161">
        <v>142707</v>
      </c>
      <c r="C161">
        <v>7023.9158893804</v>
      </c>
      <c r="D161" t="s">
        <v>178</v>
      </c>
      <c r="F161" s="2" t="s">
        <v>45</v>
      </c>
      <c r="G161" s="2" t="s">
        <v>211</v>
      </c>
      <c r="I161">
        <v>0.5</v>
      </c>
      <c r="J161" s="11">
        <f t="shared" si="8"/>
        <v>0</v>
      </c>
      <c r="K161" s="9">
        <f t="shared" si="9"/>
        <v>3511.9579446902</v>
      </c>
      <c r="M161">
        <v>0.5</v>
      </c>
      <c r="N161" s="9">
        <f t="shared" si="10"/>
        <v>0</v>
      </c>
      <c r="O161" s="9">
        <f t="shared" si="11"/>
        <v>3511.9579446902</v>
      </c>
    </row>
    <row r="162" spans="1:15" ht="12.75">
      <c r="A162">
        <v>204</v>
      </c>
      <c r="B162">
        <v>142752</v>
      </c>
      <c r="C162">
        <v>3274.4531104553</v>
      </c>
      <c r="D162" t="s">
        <v>178</v>
      </c>
      <c r="F162" s="2" t="s">
        <v>66</v>
      </c>
      <c r="G162" s="2" t="s">
        <v>59</v>
      </c>
      <c r="H162">
        <v>1</v>
      </c>
      <c r="J162" s="11">
        <f t="shared" si="8"/>
        <v>3274.4531104553</v>
      </c>
      <c r="K162" s="9">
        <f t="shared" si="9"/>
        <v>0</v>
      </c>
      <c r="L162">
        <v>0.5</v>
      </c>
      <c r="M162">
        <v>0.25</v>
      </c>
      <c r="N162" s="9">
        <f t="shared" si="10"/>
        <v>1637.22655522765</v>
      </c>
      <c r="O162" s="9">
        <f t="shared" si="11"/>
        <v>818.613277613825</v>
      </c>
    </row>
    <row r="163" spans="1:15" ht="12.75">
      <c r="A163">
        <v>199</v>
      </c>
      <c r="B163">
        <v>142760</v>
      </c>
      <c r="C163">
        <v>2185.7289434207996</v>
      </c>
      <c r="D163" t="s">
        <v>178</v>
      </c>
      <c r="F163" s="2" t="s">
        <v>212</v>
      </c>
      <c r="G163" s="2" t="s">
        <v>45</v>
      </c>
      <c r="H163">
        <v>1</v>
      </c>
      <c r="J163" s="11">
        <f t="shared" si="8"/>
        <v>2185.7289434207996</v>
      </c>
      <c r="K163" s="9">
        <f t="shared" si="9"/>
        <v>0</v>
      </c>
      <c r="L163">
        <v>0.5</v>
      </c>
      <c r="N163" s="9">
        <f t="shared" si="10"/>
        <v>1092.8644717103998</v>
      </c>
      <c r="O163" s="9">
        <f t="shared" si="11"/>
        <v>0</v>
      </c>
    </row>
    <row r="164" spans="1:15" ht="12.75">
      <c r="A164">
        <v>199</v>
      </c>
      <c r="B164">
        <v>142761</v>
      </c>
      <c r="C164">
        <v>1562.0944638936999</v>
      </c>
      <c r="D164" t="s">
        <v>178</v>
      </c>
      <c r="F164" s="2" t="s">
        <v>36</v>
      </c>
      <c r="G164" s="2" t="s">
        <v>45</v>
      </c>
      <c r="I164">
        <v>0.5</v>
      </c>
      <c r="J164" s="11">
        <f t="shared" si="8"/>
        <v>0</v>
      </c>
      <c r="K164" s="9">
        <f t="shared" si="9"/>
        <v>781.0472319468499</v>
      </c>
      <c r="M164">
        <v>0.5</v>
      </c>
      <c r="N164" s="9">
        <f t="shared" si="10"/>
        <v>0</v>
      </c>
      <c r="O164" s="9">
        <f t="shared" si="11"/>
        <v>781.0472319468499</v>
      </c>
    </row>
    <row r="165" spans="1:15" ht="12.75">
      <c r="A165">
        <v>192</v>
      </c>
      <c r="B165">
        <v>142765</v>
      </c>
      <c r="C165">
        <v>8321.579542837999</v>
      </c>
      <c r="D165" t="s">
        <v>178</v>
      </c>
      <c r="F165" s="2" t="s">
        <v>34</v>
      </c>
      <c r="G165" s="2" t="s">
        <v>34</v>
      </c>
      <c r="H165">
        <v>1</v>
      </c>
      <c r="J165" s="11">
        <f t="shared" si="8"/>
        <v>8321.579542837999</v>
      </c>
      <c r="K165" s="9">
        <f t="shared" si="9"/>
        <v>0</v>
      </c>
      <c r="L165">
        <v>1</v>
      </c>
      <c r="N165" s="9">
        <f t="shared" si="10"/>
        <v>8321.579542837999</v>
      </c>
      <c r="O165" s="9">
        <f t="shared" si="11"/>
        <v>0</v>
      </c>
    </row>
    <row r="166" spans="1:15" ht="12.75">
      <c r="A166">
        <v>192</v>
      </c>
      <c r="B166">
        <v>142770</v>
      </c>
      <c r="C166">
        <v>5803.964760936799</v>
      </c>
      <c r="D166" t="s">
        <v>178</v>
      </c>
      <c r="F166" s="2" t="s">
        <v>45</v>
      </c>
      <c r="G166" s="2" t="s">
        <v>34</v>
      </c>
      <c r="I166">
        <v>0.5</v>
      </c>
      <c r="J166" s="11">
        <f t="shared" si="8"/>
        <v>0</v>
      </c>
      <c r="K166" s="9">
        <f t="shared" si="9"/>
        <v>2901.9823804683997</v>
      </c>
      <c r="M166">
        <v>0.5</v>
      </c>
      <c r="N166" s="9">
        <f t="shared" si="10"/>
        <v>0</v>
      </c>
      <c r="O166" s="9">
        <f t="shared" si="11"/>
        <v>2901.9823804683997</v>
      </c>
    </row>
    <row r="167" spans="1:15" ht="12.75">
      <c r="A167">
        <v>199</v>
      </c>
      <c r="B167">
        <v>142799</v>
      </c>
      <c r="C167">
        <v>1351.0789751352</v>
      </c>
      <c r="D167" t="s">
        <v>178</v>
      </c>
      <c r="F167" s="2" t="s">
        <v>36</v>
      </c>
      <c r="G167" s="2" t="s">
        <v>36</v>
      </c>
      <c r="H167">
        <v>1</v>
      </c>
      <c r="J167" s="11">
        <f t="shared" si="8"/>
        <v>1351.0789751352</v>
      </c>
      <c r="K167" s="9">
        <f t="shared" si="9"/>
        <v>0</v>
      </c>
      <c r="L167">
        <v>1</v>
      </c>
      <c r="N167" s="9">
        <f t="shared" si="10"/>
        <v>1351.0789751352</v>
      </c>
      <c r="O167" s="9">
        <f t="shared" si="11"/>
        <v>0</v>
      </c>
    </row>
    <row r="168" spans="1:15" ht="12.75">
      <c r="A168">
        <v>199</v>
      </c>
      <c r="B168">
        <v>142812</v>
      </c>
      <c r="C168">
        <v>2875.6443874891997</v>
      </c>
      <c r="D168" t="s">
        <v>178</v>
      </c>
      <c r="F168" s="2" t="s">
        <v>45</v>
      </c>
      <c r="G168" s="2" t="s">
        <v>45</v>
      </c>
      <c r="H168">
        <v>1</v>
      </c>
      <c r="J168" s="11">
        <f t="shared" si="8"/>
        <v>2875.6443874891997</v>
      </c>
      <c r="K168" s="9">
        <f t="shared" si="9"/>
        <v>0</v>
      </c>
      <c r="L168">
        <v>1</v>
      </c>
      <c r="N168" s="9">
        <f t="shared" si="10"/>
        <v>2875.6443874891997</v>
      </c>
      <c r="O168" s="9">
        <f t="shared" si="11"/>
        <v>0</v>
      </c>
    </row>
    <row r="169" spans="1:15" ht="12.75">
      <c r="A169">
        <v>205</v>
      </c>
      <c r="B169">
        <v>142837</v>
      </c>
      <c r="C169">
        <v>945.5334965754299</v>
      </c>
      <c r="D169" t="s">
        <v>178</v>
      </c>
      <c r="F169" s="2" t="s">
        <v>45</v>
      </c>
      <c r="G169" s="2" t="s">
        <v>36</v>
      </c>
      <c r="I169">
        <v>0.5</v>
      </c>
      <c r="J169" s="11">
        <f t="shared" si="8"/>
        <v>0</v>
      </c>
      <c r="K169" s="9">
        <f t="shared" si="9"/>
        <v>472.76674828771496</v>
      </c>
      <c r="M169">
        <v>0.5</v>
      </c>
      <c r="N169" s="9">
        <f t="shared" si="10"/>
        <v>0</v>
      </c>
      <c r="O169" s="9">
        <f t="shared" si="11"/>
        <v>472.76674828771496</v>
      </c>
    </row>
    <row r="170" spans="1:15" ht="12.75">
      <c r="A170">
        <v>199</v>
      </c>
      <c r="B170">
        <v>142858</v>
      </c>
      <c r="C170">
        <v>1059.0862479433</v>
      </c>
      <c r="D170" t="s">
        <v>178</v>
      </c>
      <c r="F170" s="2" t="s">
        <v>68</v>
      </c>
      <c r="G170" s="2" t="s">
        <v>137</v>
      </c>
      <c r="I170">
        <v>0.5</v>
      </c>
      <c r="J170" s="11">
        <f t="shared" si="8"/>
        <v>0</v>
      </c>
      <c r="K170" s="9">
        <f t="shared" si="9"/>
        <v>529.54312397165</v>
      </c>
      <c r="M170">
        <v>0.5</v>
      </c>
      <c r="N170" s="9">
        <f t="shared" si="10"/>
        <v>0</v>
      </c>
      <c r="O170" s="9">
        <f t="shared" si="11"/>
        <v>529.54312397165</v>
      </c>
    </row>
    <row r="171" spans="1:15" ht="12.75">
      <c r="A171">
        <v>199</v>
      </c>
      <c r="B171">
        <v>142862</v>
      </c>
      <c r="C171">
        <v>2809.9981717356</v>
      </c>
      <c r="D171" t="s">
        <v>178</v>
      </c>
      <c r="F171" s="2" t="s">
        <v>45</v>
      </c>
      <c r="G171" s="2" t="s">
        <v>36</v>
      </c>
      <c r="I171">
        <v>0.5</v>
      </c>
      <c r="J171" s="11">
        <f t="shared" si="8"/>
        <v>0</v>
      </c>
      <c r="K171" s="9">
        <f t="shared" si="9"/>
        <v>1404.9990858678</v>
      </c>
      <c r="M171">
        <v>0.5</v>
      </c>
      <c r="N171" s="9">
        <f t="shared" si="10"/>
        <v>0</v>
      </c>
      <c r="O171" s="9">
        <f t="shared" si="11"/>
        <v>1404.9990858678</v>
      </c>
    </row>
    <row r="172" spans="1:15" ht="12.75">
      <c r="A172">
        <v>199</v>
      </c>
      <c r="B172">
        <v>142872</v>
      </c>
      <c r="C172">
        <v>11702.570451623</v>
      </c>
      <c r="D172" t="s">
        <v>178</v>
      </c>
      <c r="F172" s="2" t="s">
        <v>59</v>
      </c>
      <c r="G172" s="2" t="s">
        <v>36</v>
      </c>
      <c r="I172">
        <v>0.5</v>
      </c>
      <c r="J172" s="11">
        <f t="shared" si="8"/>
        <v>0</v>
      </c>
      <c r="K172" s="9">
        <f t="shared" si="9"/>
        <v>5851.2852258115</v>
      </c>
      <c r="M172">
        <v>0.5</v>
      </c>
      <c r="N172" s="9">
        <f t="shared" si="10"/>
        <v>0</v>
      </c>
      <c r="O172" s="9">
        <f t="shared" si="11"/>
        <v>5851.2852258115</v>
      </c>
    </row>
    <row r="173" spans="1:15" ht="12.75">
      <c r="A173">
        <v>201</v>
      </c>
      <c r="B173">
        <v>142922</v>
      </c>
      <c r="C173">
        <v>3848.4094237052</v>
      </c>
      <c r="D173" t="s">
        <v>178</v>
      </c>
      <c r="F173" s="2" t="s">
        <v>202</v>
      </c>
      <c r="G173" s="2" t="s">
        <v>59</v>
      </c>
      <c r="H173">
        <v>1</v>
      </c>
      <c r="J173" s="11">
        <f t="shared" si="8"/>
        <v>3848.4094237052</v>
      </c>
      <c r="K173" s="9">
        <f t="shared" si="9"/>
        <v>0</v>
      </c>
      <c r="L173">
        <v>0.5</v>
      </c>
      <c r="M173">
        <v>0.25</v>
      </c>
      <c r="N173" s="9">
        <f t="shared" si="10"/>
        <v>1924.2047118526</v>
      </c>
      <c r="O173" s="9">
        <f t="shared" si="11"/>
        <v>962.1023559263</v>
      </c>
    </row>
    <row r="174" spans="1:15" ht="12.75">
      <c r="A174">
        <v>199</v>
      </c>
      <c r="B174">
        <v>142956</v>
      </c>
      <c r="C174">
        <v>1022.5830619968</v>
      </c>
      <c r="D174" t="s">
        <v>178</v>
      </c>
      <c r="F174" s="2" t="s">
        <v>68</v>
      </c>
      <c r="G174" s="2" t="s">
        <v>137</v>
      </c>
      <c r="I174">
        <v>0.5</v>
      </c>
      <c r="J174" s="11">
        <f t="shared" si="8"/>
        <v>0</v>
      </c>
      <c r="K174" s="9">
        <f t="shared" si="9"/>
        <v>511.2915309984</v>
      </c>
      <c r="M174">
        <v>0.5</v>
      </c>
      <c r="N174" s="9">
        <f t="shared" si="10"/>
        <v>0</v>
      </c>
      <c r="O174" s="9">
        <f t="shared" si="11"/>
        <v>511.2915309984</v>
      </c>
    </row>
    <row r="175" spans="1:15" ht="12.75">
      <c r="A175">
        <v>201</v>
      </c>
      <c r="B175">
        <v>143023</v>
      </c>
      <c r="C175">
        <v>2772.1844889446998</v>
      </c>
      <c r="D175" t="s">
        <v>178</v>
      </c>
      <c r="F175" s="2" t="s">
        <v>202</v>
      </c>
      <c r="G175" s="2" t="s">
        <v>68</v>
      </c>
      <c r="H175">
        <v>1</v>
      </c>
      <c r="J175" s="11">
        <f t="shared" si="8"/>
        <v>2772.1844889446998</v>
      </c>
      <c r="K175" s="9">
        <f t="shared" si="9"/>
        <v>0</v>
      </c>
      <c r="L175">
        <v>0.5</v>
      </c>
      <c r="M175">
        <v>0.25</v>
      </c>
      <c r="N175" s="9">
        <f t="shared" si="10"/>
        <v>1386.0922444723499</v>
      </c>
      <c r="O175" s="9">
        <f t="shared" si="11"/>
        <v>693.0461222361749</v>
      </c>
    </row>
    <row r="176" spans="1:15" ht="12.75">
      <c r="A176">
        <v>201</v>
      </c>
      <c r="B176">
        <v>143061</v>
      </c>
      <c r="C176">
        <v>12351.584874860999</v>
      </c>
      <c r="D176" t="s">
        <v>178</v>
      </c>
      <c r="F176" s="2" t="s">
        <v>36</v>
      </c>
      <c r="G176" s="2" t="s">
        <v>66</v>
      </c>
      <c r="H176">
        <v>1</v>
      </c>
      <c r="J176" s="11">
        <f t="shared" si="8"/>
        <v>12351.584874860999</v>
      </c>
      <c r="K176" s="9">
        <f t="shared" si="9"/>
        <v>0</v>
      </c>
      <c r="L176">
        <v>0.5</v>
      </c>
      <c r="M176">
        <v>0.25</v>
      </c>
      <c r="N176" s="9">
        <f t="shared" si="10"/>
        <v>6175.792437430499</v>
      </c>
      <c r="O176" s="9">
        <f t="shared" si="11"/>
        <v>3087.8962187152497</v>
      </c>
    </row>
    <row r="177" spans="1:15" ht="12.75">
      <c r="A177">
        <v>163</v>
      </c>
      <c r="B177">
        <v>143086</v>
      </c>
      <c r="C177">
        <v>6208.817875564099</v>
      </c>
      <c r="D177" t="s">
        <v>178</v>
      </c>
      <c r="F177" s="2" t="s">
        <v>208</v>
      </c>
      <c r="G177" s="2" t="s">
        <v>38</v>
      </c>
      <c r="H177">
        <v>1</v>
      </c>
      <c r="J177" s="11">
        <f t="shared" si="8"/>
        <v>6208.817875564099</v>
      </c>
      <c r="K177" s="9">
        <f t="shared" si="9"/>
        <v>0</v>
      </c>
      <c r="L177">
        <v>1</v>
      </c>
      <c r="N177" s="9">
        <f t="shared" si="10"/>
        <v>6208.817875564099</v>
      </c>
      <c r="O177" s="9">
        <f t="shared" si="11"/>
        <v>0</v>
      </c>
    </row>
    <row r="178" spans="1:15" ht="12.75">
      <c r="A178">
        <v>201</v>
      </c>
      <c r="B178">
        <v>143091</v>
      </c>
      <c r="C178">
        <v>1194.7258045487</v>
      </c>
      <c r="D178" t="s">
        <v>178</v>
      </c>
      <c r="F178" s="2" t="s">
        <v>68</v>
      </c>
      <c r="G178" s="2" t="s">
        <v>68</v>
      </c>
      <c r="H178">
        <v>1</v>
      </c>
      <c r="J178" s="11">
        <f t="shared" si="8"/>
        <v>1194.7258045487</v>
      </c>
      <c r="K178" s="9">
        <f t="shared" si="9"/>
        <v>0</v>
      </c>
      <c r="L178">
        <v>1</v>
      </c>
      <c r="N178" s="9">
        <f t="shared" si="10"/>
        <v>1194.7258045487</v>
      </c>
      <c r="O178" s="9">
        <f t="shared" si="11"/>
        <v>0</v>
      </c>
    </row>
    <row r="179" spans="1:15" ht="12.75">
      <c r="A179">
        <v>201</v>
      </c>
      <c r="B179">
        <v>143095</v>
      </c>
      <c r="C179">
        <v>8819.609158366899</v>
      </c>
      <c r="D179" t="s">
        <v>178</v>
      </c>
      <c r="F179" s="2" t="s">
        <v>213</v>
      </c>
      <c r="G179" s="2" t="s">
        <v>36</v>
      </c>
      <c r="H179">
        <v>1</v>
      </c>
      <c r="J179" s="11">
        <f t="shared" si="8"/>
        <v>8819.609158366899</v>
      </c>
      <c r="K179" s="9">
        <f t="shared" si="9"/>
        <v>0</v>
      </c>
      <c r="L179">
        <v>0.8</v>
      </c>
      <c r="M179">
        <v>0.05</v>
      </c>
      <c r="N179" s="9">
        <f t="shared" si="10"/>
        <v>7055.687326693519</v>
      </c>
      <c r="O179" s="9">
        <f t="shared" si="11"/>
        <v>440.98045791834494</v>
      </c>
    </row>
    <row r="180" spans="1:15" ht="12.75">
      <c r="A180">
        <v>201</v>
      </c>
      <c r="B180">
        <v>143274</v>
      </c>
      <c r="C180">
        <v>5482.8287009578</v>
      </c>
      <c r="D180" t="s">
        <v>178</v>
      </c>
      <c r="F180" s="2" t="s">
        <v>59</v>
      </c>
      <c r="G180" s="2" t="s">
        <v>36</v>
      </c>
      <c r="I180">
        <v>0.5</v>
      </c>
      <c r="J180" s="11">
        <f t="shared" si="8"/>
        <v>0</v>
      </c>
      <c r="K180" s="9">
        <f t="shared" si="9"/>
        <v>2741.4143504789</v>
      </c>
      <c r="M180">
        <v>0.5</v>
      </c>
      <c r="N180" s="9">
        <f t="shared" si="10"/>
        <v>0</v>
      </c>
      <c r="O180" s="9">
        <f t="shared" si="11"/>
        <v>2741.4143504789</v>
      </c>
    </row>
    <row r="181" spans="1:15" ht="12.75">
      <c r="A181">
        <v>163</v>
      </c>
      <c r="B181">
        <v>143295</v>
      </c>
      <c r="C181">
        <v>7542.190412238199</v>
      </c>
      <c r="D181" t="s">
        <v>178</v>
      </c>
      <c r="F181" s="2" t="s">
        <v>214</v>
      </c>
      <c r="G181" s="2" t="s">
        <v>215</v>
      </c>
      <c r="H181">
        <v>1</v>
      </c>
      <c r="J181" s="11">
        <f t="shared" si="8"/>
        <v>7542.190412238199</v>
      </c>
      <c r="K181" s="9">
        <f t="shared" si="9"/>
        <v>0</v>
      </c>
      <c r="L181">
        <v>1</v>
      </c>
      <c r="N181" s="9">
        <f t="shared" si="10"/>
        <v>7542.190412238199</v>
      </c>
      <c r="O181" s="9">
        <f t="shared" si="11"/>
        <v>0</v>
      </c>
    </row>
    <row r="182" spans="1:15" ht="12.75">
      <c r="A182">
        <v>201</v>
      </c>
      <c r="B182">
        <v>143357</v>
      </c>
      <c r="C182">
        <v>2433.4783867317997</v>
      </c>
      <c r="D182" t="s">
        <v>178</v>
      </c>
      <c r="F182" s="2" t="s">
        <v>133</v>
      </c>
      <c r="G182" s="2" t="s">
        <v>68</v>
      </c>
      <c r="J182" s="11">
        <f t="shared" si="8"/>
        <v>0</v>
      </c>
      <c r="K182" s="9">
        <f t="shared" si="9"/>
        <v>0</v>
      </c>
      <c r="N182" s="9">
        <f t="shared" si="10"/>
        <v>0</v>
      </c>
      <c r="O182" s="9">
        <f t="shared" si="11"/>
        <v>0</v>
      </c>
    </row>
    <row r="183" spans="1:15" ht="12.75">
      <c r="A183">
        <v>163</v>
      </c>
      <c r="B183">
        <v>143392</v>
      </c>
      <c r="C183">
        <v>6530.5078124851</v>
      </c>
      <c r="D183" t="s">
        <v>178</v>
      </c>
      <c r="F183" s="2" t="s">
        <v>103</v>
      </c>
      <c r="G183" s="2" t="s">
        <v>83</v>
      </c>
      <c r="H183">
        <v>1</v>
      </c>
      <c r="J183" s="11">
        <f t="shared" si="8"/>
        <v>6530.5078124851</v>
      </c>
      <c r="K183" s="9">
        <f t="shared" si="9"/>
        <v>0</v>
      </c>
      <c r="L183">
        <v>1</v>
      </c>
      <c r="N183" s="9">
        <f t="shared" si="10"/>
        <v>6530.5078124851</v>
      </c>
      <c r="O183" s="9">
        <f t="shared" si="11"/>
        <v>0</v>
      </c>
    </row>
    <row r="184" spans="1:15" ht="12.75">
      <c r="A184">
        <v>201</v>
      </c>
      <c r="B184">
        <v>143409</v>
      </c>
      <c r="C184">
        <v>7266.4142211303</v>
      </c>
      <c r="D184" t="s">
        <v>178</v>
      </c>
      <c r="F184" s="2" t="s">
        <v>216</v>
      </c>
      <c r="G184" s="2" t="s">
        <v>36</v>
      </c>
      <c r="I184">
        <v>0.2</v>
      </c>
      <c r="J184" s="11">
        <f t="shared" si="8"/>
        <v>0</v>
      </c>
      <c r="K184" s="9">
        <f t="shared" si="9"/>
        <v>1453.28284422606</v>
      </c>
      <c r="M184">
        <v>0.1</v>
      </c>
      <c r="N184" s="9">
        <f t="shared" si="10"/>
        <v>0</v>
      </c>
      <c r="O184" s="9">
        <f t="shared" si="11"/>
        <v>726.64142211303</v>
      </c>
    </row>
    <row r="185" spans="1:15" ht="12.75">
      <c r="A185">
        <v>201</v>
      </c>
      <c r="B185">
        <v>143449</v>
      </c>
      <c r="C185">
        <v>4146.475252628299</v>
      </c>
      <c r="D185" t="s">
        <v>178</v>
      </c>
      <c r="F185" s="2" t="s">
        <v>68</v>
      </c>
      <c r="G185" s="2" t="s">
        <v>68</v>
      </c>
      <c r="H185">
        <v>1</v>
      </c>
      <c r="J185" s="11">
        <f t="shared" si="8"/>
        <v>4146.475252628299</v>
      </c>
      <c r="K185" s="9">
        <f t="shared" si="9"/>
        <v>0</v>
      </c>
      <c r="L185">
        <v>1</v>
      </c>
      <c r="N185" s="9">
        <f t="shared" si="10"/>
        <v>4146.475252628299</v>
      </c>
      <c r="O185" s="9">
        <f t="shared" si="11"/>
        <v>0</v>
      </c>
    </row>
    <row r="186" spans="1:15" ht="12.75">
      <c r="A186">
        <v>201</v>
      </c>
      <c r="B186">
        <v>143450</v>
      </c>
      <c r="C186">
        <v>14217.601809507</v>
      </c>
      <c r="D186" t="s">
        <v>178</v>
      </c>
      <c r="F186" s="2" t="s">
        <v>216</v>
      </c>
      <c r="G186" s="2" t="s">
        <v>68</v>
      </c>
      <c r="H186">
        <v>1</v>
      </c>
      <c r="J186" s="11">
        <f t="shared" si="8"/>
        <v>14217.601809507</v>
      </c>
      <c r="K186" s="9">
        <f t="shared" si="9"/>
        <v>0</v>
      </c>
      <c r="L186">
        <v>0.8</v>
      </c>
      <c r="M186">
        <v>0.1</v>
      </c>
      <c r="N186" s="9">
        <f t="shared" si="10"/>
        <v>11374.0814476056</v>
      </c>
      <c r="O186" s="9">
        <f t="shared" si="11"/>
        <v>1421.7601809507</v>
      </c>
    </row>
    <row r="187" spans="1:15" ht="12.75">
      <c r="A187">
        <v>857</v>
      </c>
      <c r="B187">
        <v>143456</v>
      </c>
      <c r="C187">
        <v>6876.962334131799</v>
      </c>
      <c r="D187" t="s">
        <v>178</v>
      </c>
      <c r="F187" s="2" t="s">
        <v>36</v>
      </c>
      <c r="G187" s="2" t="s">
        <v>36</v>
      </c>
      <c r="H187">
        <v>1</v>
      </c>
      <c r="J187" s="11">
        <f t="shared" si="8"/>
        <v>6876.962334131799</v>
      </c>
      <c r="K187" s="9">
        <f t="shared" si="9"/>
        <v>0</v>
      </c>
      <c r="L187">
        <v>1</v>
      </c>
      <c r="N187" s="9">
        <f t="shared" si="10"/>
        <v>6876.962334131799</v>
      </c>
      <c r="O187" s="9">
        <f t="shared" si="11"/>
        <v>0</v>
      </c>
    </row>
    <row r="188" spans="1:15" ht="12.75">
      <c r="A188">
        <v>894</v>
      </c>
      <c r="B188">
        <v>143496</v>
      </c>
      <c r="C188">
        <v>3895.0604272336</v>
      </c>
      <c r="D188" t="s">
        <v>178</v>
      </c>
      <c r="F188" s="2" t="s">
        <v>45</v>
      </c>
      <c r="G188" s="2" t="s">
        <v>36</v>
      </c>
      <c r="I188">
        <v>0.5</v>
      </c>
      <c r="J188" s="11">
        <f t="shared" si="8"/>
        <v>0</v>
      </c>
      <c r="K188" s="9">
        <f t="shared" si="9"/>
        <v>1947.5302136168</v>
      </c>
      <c r="M188">
        <v>0.5</v>
      </c>
      <c r="N188" s="9">
        <f t="shared" si="10"/>
        <v>0</v>
      </c>
      <c r="O188" s="9">
        <f t="shared" si="11"/>
        <v>1947.5302136168</v>
      </c>
    </row>
    <row r="189" spans="1:15" ht="12.75">
      <c r="A189">
        <v>201</v>
      </c>
      <c r="B189">
        <v>143526</v>
      </c>
      <c r="C189">
        <v>5740.487365428399</v>
      </c>
      <c r="D189" t="s">
        <v>178</v>
      </c>
      <c r="F189" s="2" t="s">
        <v>36</v>
      </c>
      <c r="G189" s="2" t="s">
        <v>36</v>
      </c>
      <c r="H189">
        <v>1</v>
      </c>
      <c r="J189" s="11">
        <f t="shared" si="8"/>
        <v>5740.487365428399</v>
      </c>
      <c r="K189" s="9">
        <f t="shared" si="9"/>
        <v>0</v>
      </c>
      <c r="L189">
        <v>1</v>
      </c>
      <c r="N189" s="9">
        <f t="shared" si="10"/>
        <v>5740.487365428399</v>
      </c>
      <c r="O189" s="9">
        <f>L189*C189</f>
        <v>5740.487365428399</v>
      </c>
    </row>
    <row r="190" spans="1:15" ht="12.75">
      <c r="A190">
        <v>234</v>
      </c>
      <c r="B190">
        <v>143563</v>
      </c>
      <c r="C190">
        <v>2634.2116600945997</v>
      </c>
      <c r="D190" t="s">
        <v>178</v>
      </c>
      <c r="F190" s="2" t="s">
        <v>68</v>
      </c>
      <c r="G190" s="2" t="s">
        <v>68</v>
      </c>
      <c r="H190">
        <v>1</v>
      </c>
      <c r="J190" s="11">
        <f t="shared" si="8"/>
        <v>2634.2116600945997</v>
      </c>
      <c r="K190" s="9">
        <f t="shared" si="9"/>
        <v>0</v>
      </c>
      <c r="L190">
        <v>1</v>
      </c>
      <c r="N190" s="9">
        <f t="shared" si="10"/>
        <v>2634.2116600945997</v>
      </c>
      <c r="O190" s="9">
        <f>L190*C190</f>
        <v>2634.2116600945997</v>
      </c>
    </row>
    <row r="191" spans="1:15" ht="12.75">
      <c r="A191">
        <v>163</v>
      </c>
      <c r="B191">
        <v>143573</v>
      </c>
      <c r="C191">
        <v>56441.08470023199</v>
      </c>
      <c r="D191" t="s">
        <v>178</v>
      </c>
      <c r="F191" s="2" t="s">
        <v>159</v>
      </c>
      <c r="G191" s="2" t="s">
        <v>185</v>
      </c>
      <c r="H191">
        <v>1</v>
      </c>
      <c r="J191" s="11">
        <f t="shared" si="8"/>
        <v>56441.08470023199</v>
      </c>
      <c r="K191" s="9">
        <f t="shared" si="9"/>
        <v>0</v>
      </c>
      <c r="L191">
        <v>1</v>
      </c>
      <c r="N191" s="9">
        <f t="shared" si="10"/>
        <v>56441.08470023199</v>
      </c>
      <c r="O191" s="9">
        <f>L191*C191</f>
        <v>56441.08470023199</v>
      </c>
    </row>
    <row r="192" spans="1:15" ht="12.75">
      <c r="A192">
        <v>234</v>
      </c>
      <c r="B192">
        <v>143639</v>
      </c>
      <c r="C192">
        <v>5862.553552392899</v>
      </c>
      <c r="D192" t="s">
        <v>178</v>
      </c>
      <c r="F192" s="2" t="s">
        <v>202</v>
      </c>
      <c r="G192" s="2" t="s">
        <v>66</v>
      </c>
      <c r="H192">
        <v>1</v>
      </c>
      <c r="J192" s="11">
        <f t="shared" si="8"/>
        <v>5862.553552392899</v>
      </c>
      <c r="K192" s="9">
        <f t="shared" si="9"/>
        <v>0</v>
      </c>
      <c r="L192">
        <v>0.5</v>
      </c>
      <c r="M192">
        <v>0.25</v>
      </c>
      <c r="N192" s="9">
        <f t="shared" si="10"/>
        <v>2931.2767761964496</v>
      </c>
      <c r="O192" s="9">
        <f t="shared" si="11"/>
        <v>1465.6383880982248</v>
      </c>
    </row>
    <row r="193" spans="1:15" ht="12.75">
      <c r="A193">
        <v>151</v>
      </c>
      <c r="B193">
        <v>143694</v>
      </c>
      <c r="C193">
        <v>10038.727741956998</v>
      </c>
      <c r="D193" t="s">
        <v>178</v>
      </c>
      <c r="F193" s="2" t="s">
        <v>36</v>
      </c>
      <c r="G193" s="2" t="s">
        <v>217</v>
      </c>
      <c r="H193">
        <v>1</v>
      </c>
      <c r="J193" s="11">
        <f t="shared" si="8"/>
        <v>10038.727741956998</v>
      </c>
      <c r="K193" s="9">
        <f t="shared" si="9"/>
        <v>0</v>
      </c>
      <c r="L193">
        <v>0.33</v>
      </c>
      <c r="M193">
        <v>0.15</v>
      </c>
      <c r="N193" s="9">
        <f t="shared" si="10"/>
        <v>3312.7801548458096</v>
      </c>
      <c r="O193" s="9">
        <f t="shared" si="11"/>
        <v>1505.8091612935498</v>
      </c>
    </row>
    <row r="194" spans="1:15" ht="12.75">
      <c r="A194">
        <v>857</v>
      </c>
      <c r="B194">
        <v>143702</v>
      </c>
      <c r="C194">
        <v>1524.7167973117998</v>
      </c>
      <c r="D194" t="s">
        <v>178</v>
      </c>
      <c r="F194" s="2" t="s">
        <v>34</v>
      </c>
      <c r="G194" s="2" t="s">
        <v>34</v>
      </c>
      <c r="H194">
        <v>1</v>
      </c>
      <c r="J194" s="11">
        <f t="shared" si="8"/>
        <v>1524.7167973117998</v>
      </c>
      <c r="K194" s="9">
        <f t="shared" si="9"/>
        <v>0</v>
      </c>
      <c r="L194">
        <v>1</v>
      </c>
      <c r="N194" s="9">
        <f t="shared" si="10"/>
        <v>1524.7167973117998</v>
      </c>
      <c r="O194" s="9">
        <f t="shared" si="11"/>
        <v>0</v>
      </c>
    </row>
    <row r="195" spans="1:15" ht="12.75">
      <c r="A195">
        <v>201</v>
      </c>
      <c r="B195">
        <v>143734</v>
      </c>
      <c r="C195">
        <v>2397.9267417178</v>
      </c>
      <c r="D195" t="s">
        <v>178</v>
      </c>
      <c r="F195" s="2" t="s">
        <v>45</v>
      </c>
      <c r="G195" s="2" t="s">
        <v>78</v>
      </c>
      <c r="H195">
        <v>1</v>
      </c>
      <c r="J195" s="11">
        <f t="shared" si="8"/>
        <v>2397.9267417178</v>
      </c>
      <c r="K195" s="9">
        <f t="shared" si="9"/>
        <v>0</v>
      </c>
      <c r="L195">
        <v>0.5</v>
      </c>
      <c r="M195">
        <v>0.25</v>
      </c>
      <c r="N195" s="9">
        <f t="shared" si="10"/>
        <v>1198.9633708589</v>
      </c>
      <c r="O195" s="9">
        <f t="shared" si="11"/>
        <v>599.48168542945</v>
      </c>
    </row>
    <row r="196" spans="1:15" ht="12.75">
      <c r="A196">
        <v>234</v>
      </c>
      <c r="B196">
        <v>143743</v>
      </c>
      <c r="C196">
        <v>1399.2346983204</v>
      </c>
      <c r="D196" t="s">
        <v>178</v>
      </c>
      <c r="F196" s="2" t="s">
        <v>36</v>
      </c>
      <c r="G196" s="2" t="s">
        <v>36</v>
      </c>
      <c r="H196">
        <v>1</v>
      </c>
      <c r="J196" s="11">
        <f t="shared" si="8"/>
        <v>1399.2346983204</v>
      </c>
      <c r="K196" s="9">
        <f t="shared" si="9"/>
        <v>0</v>
      </c>
      <c r="L196">
        <v>1</v>
      </c>
      <c r="N196" s="9">
        <f t="shared" si="10"/>
        <v>1399.2346983204</v>
      </c>
      <c r="O196" s="9">
        <f t="shared" si="11"/>
        <v>0</v>
      </c>
    </row>
    <row r="197" spans="1:15" ht="12.75">
      <c r="A197">
        <v>234</v>
      </c>
      <c r="B197">
        <v>143760</v>
      </c>
      <c r="C197">
        <v>3157.9057853408</v>
      </c>
      <c r="D197" t="s">
        <v>178</v>
      </c>
      <c r="F197" s="2" t="s">
        <v>218</v>
      </c>
      <c r="G197" s="2" t="s">
        <v>34</v>
      </c>
      <c r="H197">
        <v>1</v>
      </c>
      <c r="J197" s="11">
        <f t="shared" si="8"/>
        <v>3157.9057853408</v>
      </c>
      <c r="K197" s="9">
        <f t="shared" si="9"/>
        <v>0</v>
      </c>
      <c r="L197">
        <v>0.8</v>
      </c>
      <c r="N197" s="9">
        <f t="shared" si="10"/>
        <v>2526.32462827264</v>
      </c>
      <c r="O197" s="9">
        <f t="shared" si="11"/>
        <v>0</v>
      </c>
    </row>
    <row r="198" spans="1:15" ht="12.75">
      <c r="A198">
        <v>866</v>
      </c>
      <c r="B198">
        <v>143772</v>
      </c>
      <c r="C198">
        <v>3609.7228706359997</v>
      </c>
      <c r="D198" t="s">
        <v>178</v>
      </c>
      <c r="F198" s="2" t="s">
        <v>45</v>
      </c>
      <c r="G198" s="2" t="s">
        <v>45</v>
      </c>
      <c r="H198">
        <v>1</v>
      </c>
      <c r="J198" s="11">
        <f t="shared" si="8"/>
        <v>3609.7228706359997</v>
      </c>
      <c r="K198" s="9">
        <f t="shared" si="9"/>
        <v>0</v>
      </c>
      <c r="L198">
        <v>1</v>
      </c>
      <c r="N198" s="9">
        <f t="shared" si="10"/>
        <v>3609.7228706359997</v>
      </c>
      <c r="O198" s="9">
        <f t="shared" si="11"/>
        <v>0</v>
      </c>
    </row>
    <row r="199" spans="1:15" ht="12.75">
      <c r="A199">
        <v>866</v>
      </c>
      <c r="B199">
        <v>143814</v>
      </c>
      <c r="C199">
        <v>20031.684180915</v>
      </c>
      <c r="D199" t="s">
        <v>178</v>
      </c>
      <c r="F199" s="2" t="s">
        <v>36</v>
      </c>
      <c r="G199" s="2" t="s">
        <v>66</v>
      </c>
      <c r="H199">
        <v>1</v>
      </c>
      <c r="J199" s="11">
        <f t="shared" si="8"/>
        <v>20031.684180915</v>
      </c>
      <c r="K199" s="9">
        <f t="shared" si="9"/>
        <v>0</v>
      </c>
      <c r="L199">
        <v>0.5</v>
      </c>
      <c r="M199">
        <v>0.25</v>
      </c>
      <c r="N199" s="9">
        <f t="shared" si="10"/>
        <v>10015.8420904575</v>
      </c>
      <c r="O199" s="9">
        <f t="shared" si="11"/>
        <v>5007.92104522875</v>
      </c>
    </row>
    <row r="200" spans="1:15" ht="12.75">
      <c r="A200">
        <v>201</v>
      </c>
      <c r="B200">
        <v>143819</v>
      </c>
      <c r="C200">
        <v>3601.7383725785</v>
      </c>
      <c r="D200" t="s">
        <v>178</v>
      </c>
      <c r="F200" s="2" t="s">
        <v>45</v>
      </c>
      <c r="G200" s="2" t="s">
        <v>53</v>
      </c>
      <c r="H200">
        <v>1</v>
      </c>
      <c r="J200" s="11">
        <f aca="true" t="shared" si="12" ref="J200:J263">H200*C200</f>
        <v>3601.7383725785</v>
      </c>
      <c r="K200" s="9">
        <f aca="true" t="shared" si="13" ref="K200:K263">I200*C200</f>
        <v>0</v>
      </c>
      <c r="L200">
        <v>0.5</v>
      </c>
      <c r="M200">
        <v>0.25</v>
      </c>
      <c r="N200" s="9">
        <f aca="true" t="shared" si="14" ref="N200:N263">L200*C200</f>
        <v>1800.86918628925</v>
      </c>
      <c r="O200" s="9">
        <f aca="true" t="shared" si="15" ref="O200:O263">M200*C200</f>
        <v>900.434593144625</v>
      </c>
    </row>
    <row r="201" spans="1:15" ht="12.75">
      <c r="A201">
        <v>201</v>
      </c>
      <c r="B201">
        <v>143828</v>
      </c>
      <c r="C201">
        <v>1716.6549863592</v>
      </c>
      <c r="D201" t="s">
        <v>178</v>
      </c>
      <c r="F201" s="2" t="s">
        <v>45</v>
      </c>
      <c r="G201" s="2" t="s">
        <v>45</v>
      </c>
      <c r="H201">
        <v>1</v>
      </c>
      <c r="J201" s="11">
        <f t="shared" si="12"/>
        <v>1716.6549863592</v>
      </c>
      <c r="K201" s="9">
        <f t="shared" si="13"/>
        <v>0</v>
      </c>
      <c r="L201">
        <v>1</v>
      </c>
      <c r="N201" s="9">
        <f t="shared" si="14"/>
        <v>1716.6549863592</v>
      </c>
      <c r="O201" s="9">
        <f t="shared" si="15"/>
        <v>0</v>
      </c>
    </row>
    <row r="202" spans="1:15" ht="12.75">
      <c r="A202">
        <v>866</v>
      </c>
      <c r="B202">
        <v>143881</v>
      </c>
      <c r="C202">
        <v>4501.237477779399</v>
      </c>
      <c r="D202" t="s">
        <v>178</v>
      </c>
      <c r="F202" s="2" t="s">
        <v>40</v>
      </c>
      <c r="G202" s="2" t="s">
        <v>45</v>
      </c>
      <c r="H202">
        <v>0.2</v>
      </c>
      <c r="J202" s="11">
        <f t="shared" si="12"/>
        <v>900.2474955558799</v>
      </c>
      <c r="K202" s="9">
        <f t="shared" si="13"/>
        <v>0</v>
      </c>
      <c r="L202">
        <v>0.2</v>
      </c>
      <c r="M202">
        <v>0.4</v>
      </c>
      <c r="N202" s="9">
        <f t="shared" si="14"/>
        <v>900.2474955558799</v>
      </c>
      <c r="O202" s="9">
        <f t="shared" si="15"/>
        <v>1800.4949911117599</v>
      </c>
    </row>
    <row r="203" spans="1:15" ht="12.75">
      <c r="A203">
        <v>234</v>
      </c>
      <c r="B203">
        <v>143896</v>
      </c>
      <c r="C203">
        <v>1858.3946809730999</v>
      </c>
      <c r="D203" t="s">
        <v>178</v>
      </c>
      <c r="F203" s="2" t="s">
        <v>218</v>
      </c>
      <c r="G203" s="2" t="s">
        <v>45</v>
      </c>
      <c r="I203">
        <v>0.5</v>
      </c>
      <c r="J203" s="11">
        <f t="shared" si="12"/>
        <v>0</v>
      </c>
      <c r="K203" s="9">
        <f t="shared" si="13"/>
        <v>929.1973404865499</v>
      </c>
      <c r="M203">
        <v>0.4</v>
      </c>
      <c r="N203" s="9">
        <f t="shared" si="14"/>
        <v>0</v>
      </c>
      <c r="O203" s="9">
        <f t="shared" si="15"/>
        <v>743.35787238924</v>
      </c>
    </row>
    <row r="204" spans="1:15" ht="12.75">
      <c r="A204">
        <v>866</v>
      </c>
      <c r="B204">
        <v>143899</v>
      </c>
      <c r="C204">
        <v>13619.885451749</v>
      </c>
      <c r="D204" t="s">
        <v>178</v>
      </c>
      <c r="F204" s="2" t="s">
        <v>75</v>
      </c>
      <c r="G204" s="2" t="s">
        <v>45</v>
      </c>
      <c r="H204">
        <v>1</v>
      </c>
      <c r="J204" s="11">
        <f t="shared" si="12"/>
        <v>13619.885451749</v>
      </c>
      <c r="K204" s="9">
        <f t="shared" si="13"/>
        <v>0</v>
      </c>
      <c r="L204">
        <v>0.8</v>
      </c>
      <c r="M204">
        <v>0.1</v>
      </c>
      <c r="N204" s="9">
        <f t="shared" si="14"/>
        <v>10895.9083613992</v>
      </c>
      <c r="O204" s="9">
        <f t="shared" si="15"/>
        <v>1361.9885451749</v>
      </c>
    </row>
    <row r="205" spans="1:15" ht="12.75">
      <c r="A205">
        <v>866</v>
      </c>
      <c r="B205">
        <v>143908</v>
      </c>
      <c r="C205">
        <v>2950.4819178878997</v>
      </c>
      <c r="D205" t="s">
        <v>178</v>
      </c>
      <c r="F205" s="2" t="s">
        <v>45</v>
      </c>
      <c r="G205" s="2" t="s">
        <v>78</v>
      </c>
      <c r="H205">
        <v>1</v>
      </c>
      <c r="J205" s="11">
        <f t="shared" si="12"/>
        <v>2950.4819178878997</v>
      </c>
      <c r="K205" s="9">
        <f t="shared" si="13"/>
        <v>0</v>
      </c>
      <c r="L205">
        <v>0.5</v>
      </c>
      <c r="M205">
        <v>0.25</v>
      </c>
      <c r="N205" s="9">
        <f t="shared" si="14"/>
        <v>1475.2409589439499</v>
      </c>
      <c r="O205" s="9">
        <f t="shared" si="15"/>
        <v>737.6204794719749</v>
      </c>
    </row>
    <row r="206" spans="1:15" ht="12.75">
      <c r="A206">
        <v>201</v>
      </c>
      <c r="B206">
        <v>143909</v>
      </c>
      <c r="C206">
        <v>2360.8128487169997</v>
      </c>
      <c r="D206" t="s">
        <v>178</v>
      </c>
      <c r="F206" s="2" t="s">
        <v>45</v>
      </c>
      <c r="G206" s="2" t="s">
        <v>212</v>
      </c>
      <c r="H206">
        <v>1</v>
      </c>
      <c r="J206" s="11">
        <f t="shared" si="12"/>
        <v>2360.8128487169997</v>
      </c>
      <c r="K206" s="9">
        <f t="shared" si="13"/>
        <v>0</v>
      </c>
      <c r="L206">
        <v>0.5</v>
      </c>
      <c r="N206" s="9">
        <f t="shared" si="14"/>
        <v>1180.4064243584999</v>
      </c>
      <c r="O206" s="9">
        <f t="shared" si="15"/>
        <v>0</v>
      </c>
    </row>
    <row r="207" spans="1:15" ht="12.75">
      <c r="A207">
        <v>234</v>
      </c>
      <c r="B207">
        <v>143928</v>
      </c>
      <c r="C207">
        <v>1976.9013425633</v>
      </c>
      <c r="D207" t="s">
        <v>178</v>
      </c>
      <c r="F207" s="2" t="s">
        <v>183</v>
      </c>
      <c r="G207" s="2" t="s">
        <v>45</v>
      </c>
      <c r="H207">
        <v>1</v>
      </c>
      <c r="J207" s="11">
        <f t="shared" si="12"/>
        <v>1976.9013425633</v>
      </c>
      <c r="K207" s="9">
        <f t="shared" si="13"/>
        <v>0</v>
      </c>
      <c r="L207">
        <v>0.5</v>
      </c>
      <c r="N207" s="9">
        <f t="shared" si="14"/>
        <v>988.45067128165</v>
      </c>
      <c r="O207" s="9">
        <f t="shared" si="15"/>
        <v>0</v>
      </c>
    </row>
    <row r="208" spans="1:15" ht="12.75">
      <c r="A208">
        <v>866</v>
      </c>
      <c r="B208">
        <v>143955</v>
      </c>
      <c r="C208">
        <v>10056.131431438</v>
      </c>
      <c r="D208" t="s">
        <v>178</v>
      </c>
      <c r="F208" s="2" t="s">
        <v>45</v>
      </c>
      <c r="G208" s="2" t="s">
        <v>45</v>
      </c>
      <c r="H208">
        <v>1</v>
      </c>
      <c r="J208" s="11">
        <f t="shared" si="12"/>
        <v>10056.131431438</v>
      </c>
      <c r="K208" s="9">
        <f t="shared" si="13"/>
        <v>0</v>
      </c>
      <c r="L208">
        <v>1</v>
      </c>
      <c r="N208" s="9">
        <f t="shared" si="14"/>
        <v>10056.131431438</v>
      </c>
      <c r="O208" s="9">
        <f t="shared" si="15"/>
        <v>0</v>
      </c>
    </row>
    <row r="209" spans="1:15" ht="12.75">
      <c r="A209">
        <v>882</v>
      </c>
      <c r="B209">
        <v>144001</v>
      </c>
      <c r="C209">
        <v>72625.902463868</v>
      </c>
      <c r="D209" t="s">
        <v>178</v>
      </c>
      <c r="F209" s="2" t="s">
        <v>45</v>
      </c>
      <c r="G209" s="2" t="s">
        <v>78</v>
      </c>
      <c r="H209">
        <v>1</v>
      </c>
      <c r="J209" s="11">
        <f t="shared" si="12"/>
        <v>72625.902463868</v>
      </c>
      <c r="K209" s="9">
        <f t="shared" si="13"/>
        <v>0</v>
      </c>
      <c r="L209">
        <v>0.5</v>
      </c>
      <c r="M209">
        <v>0.25</v>
      </c>
      <c r="N209" s="9">
        <f t="shared" si="14"/>
        <v>36312.951231934</v>
      </c>
      <c r="O209" s="9">
        <f t="shared" si="15"/>
        <v>18156.475615967</v>
      </c>
    </row>
    <row r="210" spans="1:15" ht="12.75">
      <c r="A210">
        <v>120</v>
      </c>
      <c r="B210">
        <v>144040</v>
      </c>
      <c r="C210">
        <v>88528.743043126</v>
      </c>
      <c r="D210" t="s">
        <v>178</v>
      </c>
      <c r="F210" s="2" t="s">
        <v>219</v>
      </c>
      <c r="G210" s="2" t="s">
        <v>185</v>
      </c>
      <c r="H210">
        <v>1</v>
      </c>
      <c r="J210" s="11">
        <f t="shared" si="12"/>
        <v>88528.743043126</v>
      </c>
      <c r="K210" s="9">
        <f t="shared" si="13"/>
        <v>0</v>
      </c>
      <c r="L210">
        <v>1</v>
      </c>
      <c r="N210" s="9">
        <f t="shared" si="14"/>
        <v>88528.743043126</v>
      </c>
      <c r="O210" s="9">
        <f t="shared" si="15"/>
        <v>0</v>
      </c>
    </row>
    <row r="211" spans="1:15" ht="12.75">
      <c r="A211">
        <v>368</v>
      </c>
      <c r="B211">
        <v>144045</v>
      </c>
      <c r="C211">
        <v>5883.7917707487995</v>
      </c>
      <c r="D211" t="s">
        <v>178</v>
      </c>
      <c r="F211" s="2" t="s">
        <v>45</v>
      </c>
      <c r="G211" s="2" t="s">
        <v>59</v>
      </c>
      <c r="J211" s="11">
        <f t="shared" si="12"/>
        <v>0</v>
      </c>
      <c r="K211" s="9">
        <f t="shared" si="13"/>
        <v>0</v>
      </c>
      <c r="N211" s="9">
        <f t="shared" si="14"/>
        <v>0</v>
      </c>
      <c r="O211" s="9">
        <f t="shared" si="15"/>
        <v>0</v>
      </c>
    </row>
    <row r="212" spans="1:15" ht="12.75">
      <c r="A212">
        <v>163</v>
      </c>
      <c r="B212">
        <v>144063</v>
      </c>
      <c r="C212">
        <v>40218.141707607</v>
      </c>
      <c r="D212" t="s">
        <v>178</v>
      </c>
      <c r="F212" s="2" t="s">
        <v>220</v>
      </c>
      <c r="G212" s="2" t="s">
        <v>185</v>
      </c>
      <c r="H212">
        <v>1</v>
      </c>
      <c r="J212" s="11">
        <f t="shared" si="12"/>
        <v>40218.141707607</v>
      </c>
      <c r="K212" s="9">
        <f t="shared" si="13"/>
        <v>0</v>
      </c>
      <c r="L212">
        <v>1</v>
      </c>
      <c r="N212" s="9">
        <f t="shared" si="14"/>
        <v>40218.141707607</v>
      </c>
      <c r="O212" s="9">
        <f t="shared" si="15"/>
        <v>0</v>
      </c>
    </row>
    <row r="213" spans="1:15" ht="12.75">
      <c r="A213">
        <v>163</v>
      </c>
      <c r="B213">
        <v>144065</v>
      </c>
      <c r="C213">
        <v>10525.104502678</v>
      </c>
      <c r="D213" t="s">
        <v>178</v>
      </c>
      <c r="F213" s="2" t="s">
        <v>220</v>
      </c>
      <c r="G213" s="2" t="s">
        <v>215</v>
      </c>
      <c r="H213">
        <v>1</v>
      </c>
      <c r="J213" s="11">
        <f t="shared" si="12"/>
        <v>10525.104502678</v>
      </c>
      <c r="K213" s="9">
        <f t="shared" si="13"/>
        <v>0</v>
      </c>
      <c r="L213">
        <v>1</v>
      </c>
      <c r="N213" s="9">
        <f t="shared" si="14"/>
        <v>10525.104502678</v>
      </c>
      <c r="O213" s="9">
        <f t="shared" si="15"/>
        <v>0</v>
      </c>
    </row>
    <row r="214" spans="1:15" ht="12.75">
      <c r="A214">
        <v>368</v>
      </c>
      <c r="B214">
        <v>144103</v>
      </c>
      <c r="C214">
        <v>4221.062892653</v>
      </c>
      <c r="D214" t="s">
        <v>178</v>
      </c>
      <c r="F214" s="2" t="s">
        <v>36</v>
      </c>
      <c r="G214" s="2" t="s">
        <v>68</v>
      </c>
      <c r="J214" s="11">
        <f t="shared" si="12"/>
        <v>0</v>
      </c>
      <c r="K214" s="9">
        <f t="shared" si="13"/>
        <v>0</v>
      </c>
      <c r="N214" s="9">
        <f t="shared" si="14"/>
        <v>0</v>
      </c>
      <c r="O214" s="9">
        <f t="shared" si="15"/>
        <v>0</v>
      </c>
    </row>
    <row r="215" spans="1:15" ht="12.75">
      <c r="A215">
        <v>368</v>
      </c>
      <c r="B215">
        <v>144107</v>
      </c>
      <c r="C215">
        <v>5011.7876805887</v>
      </c>
      <c r="D215" t="s">
        <v>178</v>
      </c>
      <c r="F215" s="2" t="s">
        <v>78</v>
      </c>
      <c r="G215" s="2" t="s">
        <v>68</v>
      </c>
      <c r="J215" s="11">
        <f t="shared" si="12"/>
        <v>0</v>
      </c>
      <c r="K215" s="9">
        <f t="shared" si="13"/>
        <v>0</v>
      </c>
      <c r="N215" s="9">
        <f t="shared" si="14"/>
        <v>0</v>
      </c>
      <c r="O215" s="9">
        <f t="shared" si="15"/>
        <v>0</v>
      </c>
    </row>
    <row r="216" spans="1:15" ht="12.75">
      <c r="A216">
        <v>866</v>
      </c>
      <c r="B216">
        <v>144116</v>
      </c>
      <c r="C216">
        <v>6468.6402028869</v>
      </c>
      <c r="D216" t="s">
        <v>178</v>
      </c>
      <c r="F216" s="2" t="s">
        <v>59</v>
      </c>
      <c r="G216" s="2" t="s">
        <v>59</v>
      </c>
      <c r="H216">
        <v>1</v>
      </c>
      <c r="J216" s="11">
        <f t="shared" si="12"/>
        <v>6468.6402028869</v>
      </c>
      <c r="K216" s="9">
        <f t="shared" si="13"/>
        <v>0</v>
      </c>
      <c r="L216">
        <v>1</v>
      </c>
      <c r="N216" s="9">
        <f t="shared" si="14"/>
        <v>6468.6402028869</v>
      </c>
      <c r="O216" s="9">
        <f t="shared" si="15"/>
        <v>0</v>
      </c>
    </row>
    <row r="217" spans="1:15" ht="12.75">
      <c r="A217">
        <v>476</v>
      </c>
      <c r="B217">
        <v>144165</v>
      </c>
      <c r="C217">
        <v>202021.32946801</v>
      </c>
      <c r="D217" t="s">
        <v>178</v>
      </c>
      <c r="F217" s="2" t="s">
        <v>45</v>
      </c>
      <c r="G217" s="2" t="s">
        <v>45</v>
      </c>
      <c r="H217">
        <v>1</v>
      </c>
      <c r="J217" s="11">
        <f t="shared" si="12"/>
        <v>202021.32946801</v>
      </c>
      <c r="K217" s="9">
        <f t="shared" si="13"/>
        <v>0</v>
      </c>
      <c r="L217">
        <v>1</v>
      </c>
      <c r="N217" s="9">
        <f t="shared" si="14"/>
        <v>202021.32946801</v>
      </c>
      <c r="O217" s="9">
        <f t="shared" si="15"/>
        <v>0</v>
      </c>
    </row>
    <row r="218" spans="1:15" ht="12.75">
      <c r="A218">
        <v>203</v>
      </c>
      <c r="B218">
        <v>144392</v>
      </c>
      <c r="C218">
        <v>6298.1962285712</v>
      </c>
      <c r="D218" t="s">
        <v>178</v>
      </c>
      <c r="F218" s="2" t="s">
        <v>59</v>
      </c>
      <c r="G218" s="2" t="s">
        <v>59</v>
      </c>
      <c r="H218">
        <v>1</v>
      </c>
      <c r="J218" s="11">
        <f t="shared" si="12"/>
        <v>6298.1962285712</v>
      </c>
      <c r="K218" s="9">
        <f t="shared" si="13"/>
        <v>0</v>
      </c>
      <c r="L218">
        <v>1</v>
      </c>
      <c r="N218" s="9">
        <f t="shared" si="14"/>
        <v>6298.1962285712</v>
      </c>
      <c r="O218" s="9">
        <f t="shared" si="15"/>
        <v>0</v>
      </c>
    </row>
    <row r="219" spans="1:15" ht="12.75">
      <c r="A219">
        <v>166</v>
      </c>
      <c r="B219">
        <v>144426</v>
      </c>
      <c r="C219">
        <v>5598.2936409973</v>
      </c>
      <c r="D219" t="s">
        <v>178</v>
      </c>
      <c r="F219" s="2" t="s">
        <v>45</v>
      </c>
      <c r="G219" s="2" t="s">
        <v>45</v>
      </c>
      <c r="H219">
        <v>1</v>
      </c>
      <c r="J219" s="11">
        <f t="shared" si="12"/>
        <v>5598.2936409973</v>
      </c>
      <c r="K219" s="9">
        <f t="shared" si="13"/>
        <v>0</v>
      </c>
      <c r="L219">
        <v>1</v>
      </c>
      <c r="N219" s="9">
        <f t="shared" si="14"/>
        <v>5598.2936409973</v>
      </c>
      <c r="O219" s="9">
        <f t="shared" si="15"/>
        <v>0</v>
      </c>
    </row>
    <row r="220" spans="1:15" ht="12.75">
      <c r="A220">
        <v>476</v>
      </c>
      <c r="B220">
        <v>144450</v>
      </c>
      <c r="C220">
        <v>6921.3179637045</v>
      </c>
      <c r="D220" t="s">
        <v>178</v>
      </c>
      <c r="F220" s="2" t="s">
        <v>36</v>
      </c>
      <c r="G220" s="2" t="s">
        <v>45</v>
      </c>
      <c r="I220">
        <v>0.5</v>
      </c>
      <c r="J220" s="11">
        <f t="shared" si="12"/>
        <v>0</v>
      </c>
      <c r="K220" s="9">
        <f t="shared" si="13"/>
        <v>3460.65898185225</v>
      </c>
      <c r="M220">
        <v>0.5</v>
      </c>
      <c r="N220" s="9">
        <f t="shared" si="14"/>
        <v>0</v>
      </c>
      <c r="O220" s="9">
        <f t="shared" si="15"/>
        <v>3460.65898185225</v>
      </c>
    </row>
    <row r="221" spans="1:15" ht="12.75">
      <c r="A221">
        <v>476</v>
      </c>
      <c r="B221">
        <v>144464</v>
      </c>
      <c r="C221">
        <v>18408.419806698</v>
      </c>
      <c r="D221" t="s">
        <v>178</v>
      </c>
      <c r="F221" s="2" t="s">
        <v>36</v>
      </c>
      <c r="G221" s="2" t="s">
        <v>78</v>
      </c>
      <c r="H221">
        <v>1</v>
      </c>
      <c r="J221" s="11">
        <f t="shared" si="12"/>
        <v>18408.419806698</v>
      </c>
      <c r="K221" s="9">
        <f t="shared" si="13"/>
        <v>0</v>
      </c>
      <c r="L221">
        <v>0.5</v>
      </c>
      <c r="M221">
        <v>0.25</v>
      </c>
      <c r="N221" s="9">
        <f t="shared" si="14"/>
        <v>9204.209903349</v>
      </c>
      <c r="O221" s="9">
        <f t="shared" si="15"/>
        <v>4602.1049516745</v>
      </c>
    </row>
    <row r="222" spans="1:15" ht="12.75">
      <c r="A222">
        <v>476</v>
      </c>
      <c r="B222">
        <v>144475</v>
      </c>
      <c r="C222">
        <v>44477.412808026</v>
      </c>
      <c r="D222" t="s">
        <v>178</v>
      </c>
      <c r="F222" s="2" t="s">
        <v>78</v>
      </c>
      <c r="G222" s="2" t="s">
        <v>45</v>
      </c>
      <c r="H222">
        <v>1</v>
      </c>
      <c r="J222" s="11">
        <f t="shared" si="12"/>
        <v>44477.412808026</v>
      </c>
      <c r="K222" s="9">
        <f t="shared" si="13"/>
        <v>0</v>
      </c>
      <c r="L222">
        <v>0.5</v>
      </c>
      <c r="M222">
        <v>0.25</v>
      </c>
      <c r="N222" s="9">
        <f t="shared" si="14"/>
        <v>22238.706404013</v>
      </c>
      <c r="O222" s="9">
        <f t="shared" si="15"/>
        <v>11119.3532020065</v>
      </c>
    </row>
    <row r="223" spans="1:15" ht="12.75">
      <c r="A223">
        <v>166</v>
      </c>
      <c r="B223">
        <v>144530</v>
      </c>
      <c r="C223">
        <v>3418.579437647</v>
      </c>
      <c r="D223" t="s">
        <v>178</v>
      </c>
      <c r="F223" s="2" t="s">
        <v>36</v>
      </c>
      <c r="G223" s="2" t="s">
        <v>45</v>
      </c>
      <c r="I223">
        <v>0.5</v>
      </c>
      <c r="J223" s="11">
        <f t="shared" si="12"/>
        <v>0</v>
      </c>
      <c r="K223" s="9">
        <f t="shared" si="13"/>
        <v>1709.2897188235</v>
      </c>
      <c r="M223">
        <v>0.5</v>
      </c>
      <c r="N223" s="9">
        <f t="shared" si="14"/>
        <v>0</v>
      </c>
      <c r="O223" s="9">
        <f t="shared" si="15"/>
        <v>1709.2897188235</v>
      </c>
    </row>
    <row r="224" spans="1:15" ht="12.75">
      <c r="A224">
        <v>166</v>
      </c>
      <c r="B224">
        <v>144533</v>
      </c>
      <c r="C224">
        <v>3286.8528496903</v>
      </c>
      <c r="D224" t="s">
        <v>178</v>
      </c>
      <c r="F224" s="2" t="s">
        <v>36</v>
      </c>
      <c r="G224" s="2" t="s">
        <v>36</v>
      </c>
      <c r="H224">
        <v>1</v>
      </c>
      <c r="J224" s="11">
        <f t="shared" si="12"/>
        <v>3286.8528496903</v>
      </c>
      <c r="K224" s="9">
        <f t="shared" si="13"/>
        <v>0</v>
      </c>
      <c r="L224">
        <v>1</v>
      </c>
      <c r="N224" s="9">
        <f t="shared" si="14"/>
        <v>3286.8528496903</v>
      </c>
      <c r="O224" s="9">
        <f t="shared" si="15"/>
        <v>0</v>
      </c>
    </row>
    <row r="225" spans="1:15" ht="12.75">
      <c r="A225">
        <v>166</v>
      </c>
      <c r="B225">
        <v>144534</v>
      </c>
      <c r="C225">
        <v>2418.390767169</v>
      </c>
      <c r="D225" t="s">
        <v>178</v>
      </c>
      <c r="F225" s="2" t="s">
        <v>36</v>
      </c>
      <c r="G225" s="2" t="s">
        <v>36</v>
      </c>
      <c r="H225">
        <v>1</v>
      </c>
      <c r="J225" s="11">
        <f t="shared" si="12"/>
        <v>2418.390767169</v>
      </c>
      <c r="K225" s="9">
        <f t="shared" si="13"/>
        <v>0</v>
      </c>
      <c r="L225">
        <v>1</v>
      </c>
      <c r="N225" s="9">
        <f t="shared" si="14"/>
        <v>2418.390767169</v>
      </c>
      <c r="O225" s="9">
        <f t="shared" si="15"/>
        <v>0</v>
      </c>
    </row>
    <row r="226" spans="1:15" ht="12.75">
      <c r="A226">
        <v>476</v>
      </c>
      <c r="B226">
        <v>144593</v>
      </c>
      <c r="C226">
        <v>2400.4846077896996</v>
      </c>
      <c r="D226" t="s">
        <v>178</v>
      </c>
      <c r="F226" s="2" t="s">
        <v>45</v>
      </c>
      <c r="G226" s="2" t="s">
        <v>45</v>
      </c>
      <c r="H226">
        <v>1</v>
      </c>
      <c r="J226" s="11">
        <f t="shared" si="12"/>
        <v>2400.4846077896996</v>
      </c>
      <c r="K226" s="9">
        <f t="shared" si="13"/>
        <v>0</v>
      </c>
      <c r="L226">
        <v>1</v>
      </c>
      <c r="N226" s="9">
        <f t="shared" si="14"/>
        <v>2400.4846077896996</v>
      </c>
      <c r="O226" s="9">
        <f t="shared" si="15"/>
        <v>0</v>
      </c>
    </row>
    <row r="227" spans="1:15" ht="12.75">
      <c r="A227">
        <v>118</v>
      </c>
      <c r="B227">
        <v>144689</v>
      </c>
      <c r="C227">
        <v>13241.173947285999</v>
      </c>
      <c r="D227" t="s">
        <v>178</v>
      </c>
      <c r="F227" s="2" t="s">
        <v>221</v>
      </c>
      <c r="G227" s="2" t="s">
        <v>70</v>
      </c>
      <c r="H227">
        <v>1</v>
      </c>
      <c r="J227" s="11">
        <f t="shared" si="12"/>
        <v>13241.173947285999</v>
      </c>
      <c r="K227" s="9">
        <f t="shared" si="13"/>
        <v>0</v>
      </c>
      <c r="L227">
        <v>0.8</v>
      </c>
      <c r="M227">
        <v>0.1</v>
      </c>
      <c r="N227" s="9">
        <f t="shared" si="14"/>
        <v>10592.9391578288</v>
      </c>
      <c r="O227" s="9">
        <f t="shared" si="15"/>
        <v>1324.1173947286</v>
      </c>
    </row>
    <row r="228" spans="1:15" ht="12.75">
      <c r="A228">
        <v>163</v>
      </c>
      <c r="B228">
        <v>144714</v>
      </c>
      <c r="C228">
        <v>3812.9379399206996</v>
      </c>
      <c r="D228" t="s">
        <v>178</v>
      </c>
      <c r="F228" s="2" t="s">
        <v>222</v>
      </c>
      <c r="G228" s="2" t="s">
        <v>38</v>
      </c>
      <c r="H228">
        <v>1</v>
      </c>
      <c r="J228" s="11">
        <f t="shared" si="12"/>
        <v>3812.9379399206996</v>
      </c>
      <c r="K228" s="9">
        <f t="shared" si="13"/>
        <v>0</v>
      </c>
      <c r="L228">
        <v>1</v>
      </c>
      <c r="N228" s="9">
        <f t="shared" si="14"/>
        <v>3812.9379399206996</v>
      </c>
      <c r="O228" s="9">
        <f t="shared" si="15"/>
        <v>0</v>
      </c>
    </row>
    <row r="229" spans="1:15" ht="12.75">
      <c r="A229">
        <v>370</v>
      </c>
      <c r="B229">
        <v>144862</v>
      </c>
      <c r="C229">
        <v>11833.929248716999</v>
      </c>
      <c r="D229" t="s">
        <v>178</v>
      </c>
      <c r="F229" s="2" t="s">
        <v>223</v>
      </c>
      <c r="G229" s="2" t="s">
        <v>59</v>
      </c>
      <c r="I229">
        <v>0.5</v>
      </c>
      <c r="J229" s="11">
        <f t="shared" si="12"/>
        <v>0</v>
      </c>
      <c r="K229" s="9">
        <f t="shared" si="13"/>
        <v>5916.964624358499</v>
      </c>
      <c r="M229">
        <v>0.5</v>
      </c>
      <c r="N229" s="9">
        <f t="shared" si="14"/>
        <v>0</v>
      </c>
      <c r="O229" s="9">
        <f t="shared" si="15"/>
        <v>5916.964624358499</v>
      </c>
    </row>
    <row r="230" spans="1:15" ht="12.75">
      <c r="A230">
        <v>370</v>
      </c>
      <c r="B230">
        <v>144889</v>
      </c>
      <c r="C230">
        <v>6147.4547637738</v>
      </c>
      <c r="D230" t="s">
        <v>178</v>
      </c>
      <c r="F230" s="2" t="s">
        <v>207</v>
      </c>
      <c r="G230" s="2" t="s">
        <v>59</v>
      </c>
      <c r="I230">
        <v>0.5</v>
      </c>
      <c r="J230" s="11">
        <f t="shared" si="12"/>
        <v>0</v>
      </c>
      <c r="K230" s="9">
        <f t="shared" si="13"/>
        <v>3073.7273818869</v>
      </c>
      <c r="M230">
        <v>0.5</v>
      </c>
      <c r="N230" s="9">
        <f t="shared" si="14"/>
        <v>0</v>
      </c>
      <c r="O230" s="9">
        <f t="shared" si="15"/>
        <v>3073.7273818869</v>
      </c>
    </row>
    <row r="231" spans="1:15" ht="12.75">
      <c r="A231">
        <v>106</v>
      </c>
      <c r="B231">
        <v>144937</v>
      </c>
      <c r="C231">
        <v>11769.443470897999</v>
      </c>
      <c r="D231" t="s">
        <v>178</v>
      </c>
      <c r="F231" s="2" t="s">
        <v>224</v>
      </c>
      <c r="G231" s="2" t="s">
        <v>225</v>
      </c>
      <c r="H231">
        <v>1</v>
      </c>
      <c r="J231" s="11">
        <f t="shared" si="12"/>
        <v>11769.443470897999</v>
      </c>
      <c r="K231" s="9">
        <f t="shared" si="13"/>
        <v>0</v>
      </c>
      <c r="L231">
        <v>0.5</v>
      </c>
      <c r="M231">
        <v>0.15</v>
      </c>
      <c r="N231" s="9">
        <f t="shared" si="14"/>
        <v>5884.721735448999</v>
      </c>
      <c r="O231" s="9">
        <f t="shared" si="15"/>
        <v>1765.4165206346997</v>
      </c>
    </row>
    <row r="232" spans="1:15" ht="12.75">
      <c r="A232">
        <v>212</v>
      </c>
      <c r="B232">
        <v>144941</v>
      </c>
      <c r="C232">
        <v>9825.601256214099</v>
      </c>
      <c r="D232" t="s">
        <v>178</v>
      </c>
      <c r="F232" s="2" t="s">
        <v>45</v>
      </c>
      <c r="G232" s="2" t="s">
        <v>78</v>
      </c>
      <c r="H232">
        <v>1</v>
      </c>
      <c r="J232" s="11">
        <f t="shared" si="12"/>
        <v>9825.601256214099</v>
      </c>
      <c r="K232" s="9">
        <f t="shared" si="13"/>
        <v>0</v>
      </c>
      <c r="L232">
        <v>0.5</v>
      </c>
      <c r="M232">
        <v>0.25</v>
      </c>
      <c r="N232" s="9">
        <f t="shared" si="14"/>
        <v>4912.800628107049</v>
      </c>
      <c r="O232" s="9">
        <f t="shared" si="15"/>
        <v>2456.4003140535247</v>
      </c>
    </row>
    <row r="233" spans="1:15" ht="12.75">
      <c r="A233">
        <v>118</v>
      </c>
      <c r="B233">
        <v>144971</v>
      </c>
      <c r="C233">
        <v>8492.1589801833</v>
      </c>
      <c r="D233" t="s">
        <v>178</v>
      </c>
      <c r="F233" s="2" t="s">
        <v>226</v>
      </c>
      <c r="G233" s="2" t="s">
        <v>70</v>
      </c>
      <c r="H233">
        <v>1</v>
      </c>
      <c r="J233" s="11">
        <f t="shared" si="12"/>
        <v>8492.1589801833</v>
      </c>
      <c r="K233" s="9">
        <f t="shared" si="13"/>
        <v>0</v>
      </c>
      <c r="L233">
        <v>1</v>
      </c>
      <c r="N233" s="9">
        <f t="shared" si="14"/>
        <v>8492.1589801833</v>
      </c>
      <c r="O233" s="9">
        <f t="shared" si="15"/>
        <v>0</v>
      </c>
    </row>
    <row r="234" spans="1:15" ht="12.75">
      <c r="A234">
        <v>126</v>
      </c>
      <c r="B234">
        <v>145098</v>
      </c>
      <c r="C234">
        <v>4954.2601955831</v>
      </c>
      <c r="D234" t="s">
        <v>178</v>
      </c>
      <c r="F234" s="2" t="s">
        <v>187</v>
      </c>
      <c r="G234" s="2" t="s">
        <v>62</v>
      </c>
      <c r="H234">
        <v>1</v>
      </c>
      <c r="J234" s="11">
        <f t="shared" si="12"/>
        <v>4954.2601955831</v>
      </c>
      <c r="K234" s="9">
        <f t="shared" si="13"/>
        <v>0</v>
      </c>
      <c r="L234">
        <v>1</v>
      </c>
      <c r="N234" s="9">
        <f t="shared" si="14"/>
        <v>4954.2601955831</v>
      </c>
      <c r="O234" s="9">
        <f t="shared" si="15"/>
        <v>0</v>
      </c>
    </row>
    <row r="235" spans="1:15" ht="12.75">
      <c r="A235">
        <v>941</v>
      </c>
      <c r="B235">
        <v>145100</v>
      </c>
      <c r="C235">
        <v>101398.02384305999</v>
      </c>
      <c r="D235" t="s">
        <v>178</v>
      </c>
      <c r="F235" s="2" t="s">
        <v>36</v>
      </c>
      <c r="G235" s="2" t="s">
        <v>137</v>
      </c>
      <c r="J235" s="11">
        <f t="shared" si="12"/>
        <v>0</v>
      </c>
      <c r="K235" s="9">
        <f t="shared" si="13"/>
        <v>0</v>
      </c>
      <c r="N235" s="9">
        <f t="shared" si="14"/>
        <v>0</v>
      </c>
      <c r="O235" s="9">
        <f t="shared" si="15"/>
        <v>0</v>
      </c>
    </row>
    <row r="236" spans="1:15" ht="12.75">
      <c r="A236">
        <v>106</v>
      </c>
      <c r="B236">
        <v>145279</v>
      </c>
      <c r="C236">
        <v>4442.9801398013</v>
      </c>
      <c r="D236" t="s">
        <v>178</v>
      </c>
      <c r="F236" s="2" t="s">
        <v>227</v>
      </c>
      <c r="G236" s="2" t="s">
        <v>70</v>
      </c>
      <c r="H236">
        <v>1</v>
      </c>
      <c r="J236" s="11">
        <f t="shared" si="12"/>
        <v>4442.9801398013</v>
      </c>
      <c r="K236" s="9">
        <f t="shared" si="13"/>
        <v>0</v>
      </c>
      <c r="L236">
        <v>1</v>
      </c>
      <c r="N236" s="9">
        <f t="shared" si="14"/>
        <v>4442.9801398013</v>
      </c>
      <c r="O236" s="9">
        <f t="shared" si="15"/>
        <v>0</v>
      </c>
    </row>
    <row r="237" spans="1:15" ht="12.75">
      <c r="A237">
        <v>515</v>
      </c>
      <c r="B237">
        <v>145286</v>
      </c>
      <c r="C237">
        <v>3476.0552522763996</v>
      </c>
      <c r="D237" t="s">
        <v>178</v>
      </c>
      <c r="F237" s="2" t="s">
        <v>36</v>
      </c>
      <c r="G237" s="2" t="s">
        <v>36</v>
      </c>
      <c r="H237">
        <v>1</v>
      </c>
      <c r="J237" s="11">
        <f t="shared" si="12"/>
        <v>3476.0552522763996</v>
      </c>
      <c r="K237" s="9">
        <f t="shared" si="13"/>
        <v>0</v>
      </c>
      <c r="L237">
        <v>1</v>
      </c>
      <c r="N237" s="9">
        <f t="shared" si="14"/>
        <v>3476.0552522763996</v>
      </c>
      <c r="O237" s="9">
        <f t="shared" si="15"/>
        <v>0</v>
      </c>
    </row>
    <row r="238" spans="1:15" ht="12.75">
      <c r="A238">
        <v>515</v>
      </c>
      <c r="B238">
        <v>145313</v>
      </c>
      <c r="C238">
        <v>158358.88333423997</v>
      </c>
      <c r="D238" t="s">
        <v>178</v>
      </c>
      <c r="F238" s="2" t="s">
        <v>97</v>
      </c>
      <c r="G238" s="2" t="s">
        <v>36</v>
      </c>
      <c r="H238">
        <v>1</v>
      </c>
      <c r="J238" s="11">
        <f t="shared" si="12"/>
        <v>158358.88333423997</v>
      </c>
      <c r="K238" s="9">
        <f t="shared" si="13"/>
        <v>0</v>
      </c>
      <c r="L238">
        <v>0.5</v>
      </c>
      <c r="M238">
        <v>0.25</v>
      </c>
      <c r="N238" s="9">
        <f t="shared" si="14"/>
        <v>79179.44166711999</v>
      </c>
      <c r="O238" s="9">
        <f t="shared" si="15"/>
        <v>39589.72083355999</v>
      </c>
    </row>
    <row r="239" spans="1:15" ht="12.75">
      <c r="A239">
        <v>106</v>
      </c>
      <c r="B239">
        <v>145397</v>
      </c>
      <c r="C239">
        <v>7117.165353812299</v>
      </c>
      <c r="D239" t="s">
        <v>178</v>
      </c>
      <c r="F239" s="2" t="s">
        <v>72</v>
      </c>
      <c r="G239" s="2" t="s">
        <v>72</v>
      </c>
      <c r="H239">
        <v>1</v>
      </c>
      <c r="J239" s="11">
        <f t="shared" si="12"/>
        <v>7117.165353812299</v>
      </c>
      <c r="K239" s="9">
        <f t="shared" si="13"/>
        <v>0</v>
      </c>
      <c r="L239">
        <v>1</v>
      </c>
      <c r="N239" s="9">
        <f t="shared" si="14"/>
        <v>7117.165353812299</v>
      </c>
      <c r="O239" s="9">
        <f t="shared" si="15"/>
        <v>0</v>
      </c>
    </row>
    <row r="240" spans="1:15" ht="12.75">
      <c r="A240">
        <v>370</v>
      </c>
      <c r="B240">
        <v>145439</v>
      </c>
      <c r="C240">
        <v>18504.405729552996</v>
      </c>
      <c r="D240" t="s">
        <v>178</v>
      </c>
      <c r="F240" s="2" t="s">
        <v>207</v>
      </c>
      <c r="G240" s="2" t="s">
        <v>66</v>
      </c>
      <c r="H240">
        <v>1</v>
      </c>
      <c r="J240" s="11">
        <f t="shared" si="12"/>
        <v>18504.405729552996</v>
      </c>
      <c r="K240" s="9">
        <f t="shared" si="13"/>
        <v>0</v>
      </c>
      <c r="L240">
        <v>0.5</v>
      </c>
      <c r="M240">
        <v>0.25</v>
      </c>
      <c r="N240" s="9">
        <f t="shared" si="14"/>
        <v>9252.202864776498</v>
      </c>
      <c r="O240" s="9">
        <f t="shared" si="15"/>
        <v>4626.101432388249</v>
      </c>
    </row>
    <row r="241" spans="1:15" ht="12.75">
      <c r="A241">
        <v>107</v>
      </c>
      <c r="B241">
        <v>145479</v>
      </c>
      <c r="C241">
        <v>26891.480068467998</v>
      </c>
      <c r="D241" t="s">
        <v>178</v>
      </c>
      <c r="F241" s="2" t="s">
        <v>40</v>
      </c>
      <c r="G241" s="2" t="s">
        <v>36</v>
      </c>
      <c r="H241">
        <v>1</v>
      </c>
      <c r="J241" s="11">
        <f t="shared" si="12"/>
        <v>26891.480068467998</v>
      </c>
      <c r="K241" s="9">
        <f t="shared" si="13"/>
        <v>0</v>
      </c>
      <c r="L241">
        <v>0.8</v>
      </c>
      <c r="M241">
        <v>0.1</v>
      </c>
      <c r="N241" s="9">
        <f t="shared" si="14"/>
        <v>21513.1840547744</v>
      </c>
      <c r="O241" s="9">
        <f t="shared" si="15"/>
        <v>2689.1480068468</v>
      </c>
    </row>
    <row r="242" spans="1:15" ht="12.75">
      <c r="A242">
        <v>123</v>
      </c>
      <c r="B242">
        <v>145483</v>
      </c>
      <c r="C242">
        <v>25906.575745440998</v>
      </c>
      <c r="D242" t="s">
        <v>178</v>
      </c>
      <c r="F242" s="2" t="s">
        <v>59</v>
      </c>
      <c r="G242" s="2" t="s">
        <v>36</v>
      </c>
      <c r="I242">
        <v>0.5</v>
      </c>
      <c r="J242" s="11">
        <f t="shared" si="12"/>
        <v>0</v>
      </c>
      <c r="K242" s="9">
        <f t="shared" si="13"/>
        <v>12953.287872720499</v>
      </c>
      <c r="M242">
        <v>0.5</v>
      </c>
      <c r="N242" s="9">
        <f t="shared" si="14"/>
        <v>0</v>
      </c>
      <c r="O242" s="9">
        <f t="shared" si="15"/>
        <v>12953.287872720499</v>
      </c>
    </row>
    <row r="243" spans="1:15" ht="12.75">
      <c r="A243">
        <v>107</v>
      </c>
      <c r="B243">
        <v>145625</v>
      </c>
      <c r="C243">
        <v>2554.8874948936996</v>
      </c>
      <c r="D243" t="s">
        <v>178</v>
      </c>
      <c r="F243" s="2" t="s">
        <v>45</v>
      </c>
      <c r="G243" s="2" t="s">
        <v>45</v>
      </c>
      <c r="H243">
        <v>1</v>
      </c>
      <c r="J243" s="11">
        <f t="shared" si="12"/>
        <v>2554.8874948936996</v>
      </c>
      <c r="K243" s="9">
        <f t="shared" si="13"/>
        <v>0</v>
      </c>
      <c r="L243">
        <v>1</v>
      </c>
      <c r="N243" s="9">
        <f t="shared" si="14"/>
        <v>2554.8874948936996</v>
      </c>
      <c r="O243" s="9">
        <f t="shared" si="15"/>
        <v>0</v>
      </c>
    </row>
    <row r="244" spans="1:15" ht="12.75">
      <c r="A244">
        <v>515</v>
      </c>
      <c r="B244">
        <v>145741</v>
      </c>
      <c r="C244">
        <v>9129.0431795791</v>
      </c>
      <c r="D244" t="s">
        <v>178</v>
      </c>
      <c r="F244" s="2" t="s">
        <v>36</v>
      </c>
      <c r="G244" s="2" t="s">
        <v>36</v>
      </c>
      <c r="H244">
        <v>1</v>
      </c>
      <c r="J244" s="11">
        <f t="shared" si="12"/>
        <v>9129.0431795791</v>
      </c>
      <c r="K244" s="9">
        <f t="shared" si="13"/>
        <v>0</v>
      </c>
      <c r="L244">
        <v>1</v>
      </c>
      <c r="N244" s="9">
        <f t="shared" si="14"/>
        <v>9129.0431795791</v>
      </c>
      <c r="O244" s="9">
        <f t="shared" si="15"/>
        <v>0</v>
      </c>
    </row>
    <row r="245" spans="1:15" ht="12.75">
      <c r="A245">
        <v>515</v>
      </c>
      <c r="B245">
        <v>145819</v>
      </c>
      <c r="C245">
        <v>8858.567361980698</v>
      </c>
      <c r="D245" t="s">
        <v>178</v>
      </c>
      <c r="F245" s="2" t="s">
        <v>36</v>
      </c>
      <c r="G245" s="2" t="s">
        <v>36</v>
      </c>
      <c r="H245">
        <v>1</v>
      </c>
      <c r="J245" s="11">
        <f t="shared" si="12"/>
        <v>8858.567361980698</v>
      </c>
      <c r="K245" s="9">
        <f t="shared" si="13"/>
        <v>0</v>
      </c>
      <c r="L245">
        <v>1</v>
      </c>
      <c r="N245" s="9">
        <f t="shared" si="14"/>
        <v>8858.567361980698</v>
      </c>
      <c r="O245" s="9">
        <f t="shared" si="15"/>
        <v>0</v>
      </c>
    </row>
    <row r="246" spans="1:15" ht="12.75">
      <c r="A246">
        <v>121</v>
      </c>
      <c r="B246">
        <v>145853</v>
      </c>
      <c r="C246">
        <v>14039.024834557998</v>
      </c>
      <c r="D246" t="s">
        <v>178</v>
      </c>
      <c r="F246" s="2" t="s">
        <v>36</v>
      </c>
      <c r="G246" s="2" t="s">
        <v>36</v>
      </c>
      <c r="H246">
        <v>1</v>
      </c>
      <c r="J246" s="11">
        <f t="shared" si="12"/>
        <v>14039.024834557998</v>
      </c>
      <c r="K246" s="9">
        <f t="shared" si="13"/>
        <v>0</v>
      </c>
      <c r="L246">
        <v>1</v>
      </c>
      <c r="N246" s="9">
        <f t="shared" si="14"/>
        <v>14039.024834557998</v>
      </c>
      <c r="O246" s="9">
        <f t="shared" si="15"/>
        <v>0</v>
      </c>
    </row>
    <row r="247" spans="1:15" ht="12.75">
      <c r="A247">
        <v>113</v>
      </c>
      <c r="B247">
        <v>145889</v>
      </c>
      <c r="C247">
        <v>16604.129561013997</v>
      </c>
      <c r="D247" t="s">
        <v>178</v>
      </c>
      <c r="F247" s="2" t="s">
        <v>226</v>
      </c>
      <c r="G247" s="2" t="s">
        <v>70</v>
      </c>
      <c r="H247">
        <v>1</v>
      </c>
      <c r="J247" s="11">
        <f t="shared" si="12"/>
        <v>16604.129561013997</v>
      </c>
      <c r="K247" s="9">
        <f t="shared" si="13"/>
        <v>0</v>
      </c>
      <c r="L247">
        <v>1</v>
      </c>
      <c r="N247" s="9">
        <f t="shared" si="14"/>
        <v>16604.129561013997</v>
      </c>
      <c r="O247" s="9">
        <f t="shared" si="15"/>
        <v>0</v>
      </c>
    </row>
    <row r="248" spans="1:15" ht="12.75">
      <c r="A248">
        <v>126</v>
      </c>
      <c r="B248">
        <v>145898</v>
      </c>
      <c r="C248">
        <v>2142.85546875</v>
      </c>
      <c r="D248" t="s">
        <v>178</v>
      </c>
      <c r="F248" s="2" t="s">
        <v>187</v>
      </c>
      <c r="G248" s="2" t="s">
        <v>62</v>
      </c>
      <c r="H248">
        <v>1</v>
      </c>
      <c r="J248" s="11">
        <f t="shared" si="12"/>
        <v>2142.85546875</v>
      </c>
      <c r="K248" s="9">
        <f t="shared" si="13"/>
        <v>0</v>
      </c>
      <c r="L248">
        <v>1</v>
      </c>
      <c r="N248" s="9">
        <f t="shared" si="14"/>
        <v>2142.85546875</v>
      </c>
      <c r="O248" s="9">
        <f t="shared" si="15"/>
        <v>0</v>
      </c>
    </row>
    <row r="249" spans="1:15" ht="12.75">
      <c r="A249">
        <v>116</v>
      </c>
      <c r="B249">
        <v>145924</v>
      </c>
      <c r="C249">
        <v>15967.392844959999</v>
      </c>
      <c r="D249" t="s">
        <v>178</v>
      </c>
      <c r="F249" s="2" t="s">
        <v>36</v>
      </c>
      <c r="G249" s="2" t="s">
        <v>137</v>
      </c>
      <c r="J249" s="11">
        <f t="shared" si="12"/>
        <v>0</v>
      </c>
      <c r="K249" s="9">
        <f t="shared" si="13"/>
        <v>0</v>
      </c>
      <c r="N249" s="9">
        <f t="shared" si="14"/>
        <v>0</v>
      </c>
      <c r="O249" s="9">
        <f t="shared" si="15"/>
        <v>0</v>
      </c>
    </row>
    <row r="250" spans="1:15" ht="12.75">
      <c r="A250">
        <v>121</v>
      </c>
      <c r="B250">
        <v>145988</v>
      </c>
      <c r="C250">
        <v>5224.970891565599</v>
      </c>
      <c r="D250" t="s">
        <v>178</v>
      </c>
      <c r="F250" s="2" t="s">
        <v>59</v>
      </c>
      <c r="G250" s="2" t="s">
        <v>36</v>
      </c>
      <c r="I250">
        <v>0.5</v>
      </c>
      <c r="J250" s="11">
        <f t="shared" si="12"/>
        <v>0</v>
      </c>
      <c r="K250" s="9">
        <f t="shared" si="13"/>
        <v>2612.4854457827996</v>
      </c>
      <c r="M250">
        <v>0.5</v>
      </c>
      <c r="N250" s="9">
        <f t="shared" si="14"/>
        <v>0</v>
      </c>
      <c r="O250" s="9">
        <f t="shared" si="15"/>
        <v>2612.4854457827996</v>
      </c>
    </row>
    <row r="251" spans="1:15" ht="12.75">
      <c r="A251">
        <v>116</v>
      </c>
      <c r="B251">
        <v>145990</v>
      </c>
      <c r="C251">
        <v>10237.284927367999</v>
      </c>
      <c r="D251" t="s">
        <v>178</v>
      </c>
      <c r="F251" s="2" t="s">
        <v>36</v>
      </c>
      <c r="G251" s="2" t="s">
        <v>36</v>
      </c>
      <c r="H251">
        <v>1</v>
      </c>
      <c r="J251" s="11">
        <f t="shared" si="12"/>
        <v>10237.284927367999</v>
      </c>
      <c r="K251" s="9">
        <f t="shared" si="13"/>
        <v>0</v>
      </c>
      <c r="L251">
        <v>1</v>
      </c>
      <c r="N251" s="9">
        <f t="shared" si="14"/>
        <v>10237.284927367999</v>
      </c>
      <c r="O251" s="9">
        <f t="shared" si="15"/>
        <v>0</v>
      </c>
    </row>
    <row r="252" spans="1:15" ht="12.75">
      <c r="A252">
        <v>126</v>
      </c>
      <c r="B252">
        <v>146193</v>
      </c>
      <c r="C252">
        <v>20841.326497703998</v>
      </c>
      <c r="D252" t="s">
        <v>178</v>
      </c>
      <c r="F252" s="2" t="s">
        <v>187</v>
      </c>
      <c r="G252" s="2" t="s">
        <v>62</v>
      </c>
      <c r="H252">
        <v>1</v>
      </c>
      <c r="J252" s="11">
        <f t="shared" si="12"/>
        <v>20841.326497703998</v>
      </c>
      <c r="K252" s="9">
        <f t="shared" si="13"/>
        <v>0</v>
      </c>
      <c r="L252">
        <v>1</v>
      </c>
      <c r="N252" s="9">
        <f t="shared" si="14"/>
        <v>20841.326497703998</v>
      </c>
      <c r="O252" s="9">
        <f t="shared" si="15"/>
        <v>0</v>
      </c>
    </row>
    <row r="253" spans="1:15" ht="12.75">
      <c r="A253">
        <v>121</v>
      </c>
      <c r="B253">
        <v>146223</v>
      </c>
      <c r="C253">
        <v>2684.1548377932</v>
      </c>
      <c r="D253" t="s">
        <v>178</v>
      </c>
      <c r="F253" s="2" t="s">
        <v>59</v>
      </c>
      <c r="G253" s="2" t="s">
        <v>36</v>
      </c>
      <c r="I253">
        <v>0.5</v>
      </c>
      <c r="J253" s="11">
        <f t="shared" si="12"/>
        <v>0</v>
      </c>
      <c r="K253" s="9">
        <f t="shared" si="13"/>
        <v>1342.0774188966</v>
      </c>
      <c r="M253">
        <v>0.5</v>
      </c>
      <c r="N253" s="9">
        <f t="shared" si="14"/>
        <v>0</v>
      </c>
      <c r="O253" s="9">
        <f t="shared" si="15"/>
        <v>1342.0774188966</v>
      </c>
    </row>
    <row r="254" spans="1:15" ht="12.75">
      <c r="A254">
        <v>112</v>
      </c>
      <c r="B254">
        <v>146235</v>
      </c>
      <c r="C254">
        <v>33977.365480436994</v>
      </c>
      <c r="D254" t="s">
        <v>178</v>
      </c>
      <c r="F254" s="2" t="s">
        <v>227</v>
      </c>
      <c r="G254" s="2" t="s">
        <v>70</v>
      </c>
      <c r="H254">
        <v>1</v>
      </c>
      <c r="J254" s="11">
        <f t="shared" si="12"/>
        <v>33977.365480436994</v>
      </c>
      <c r="K254" s="9">
        <f t="shared" si="13"/>
        <v>0</v>
      </c>
      <c r="L254">
        <v>1</v>
      </c>
      <c r="N254" s="9">
        <f t="shared" si="14"/>
        <v>33977.365480436994</v>
      </c>
      <c r="O254" s="9">
        <f t="shared" si="15"/>
        <v>0</v>
      </c>
    </row>
    <row r="255" spans="1:15" ht="12.75">
      <c r="A255">
        <v>119</v>
      </c>
      <c r="B255">
        <v>146339</v>
      </c>
      <c r="C255">
        <v>17271.772040654</v>
      </c>
      <c r="D255" t="s">
        <v>178</v>
      </c>
      <c r="F255" s="2" t="s">
        <v>36</v>
      </c>
      <c r="G255" s="2" t="s">
        <v>36</v>
      </c>
      <c r="H255">
        <v>1</v>
      </c>
      <c r="J255" s="11">
        <f t="shared" si="12"/>
        <v>17271.772040654</v>
      </c>
      <c r="K255" s="9">
        <f t="shared" si="13"/>
        <v>0</v>
      </c>
      <c r="L255">
        <v>1</v>
      </c>
      <c r="N255" s="9">
        <f t="shared" si="14"/>
        <v>17271.772040654</v>
      </c>
      <c r="O255" s="9">
        <f t="shared" si="15"/>
        <v>0</v>
      </c>
    </row>
    <row r="256" spans="1:15" ht="12.75">
      <c r="A256">
        <v>121</v>
      </c>
      <c r="B256">
        <v>146367</v>
      </c>
      <c r="C256">
        <v>2122.1467261090997</v>
      </c>
      <c r="D256" t="s">
        <v>178</v>
      </c>
      <c r="F256" s="2" t="s">
        <v>59</v>
      </c>
      <c r="G256" s="2" t="s">
        <v>36</v>
      </c>
      <c r="I256">
        <v>0.5</v>
      </c>
      <c r="J256" s="11">
        <f t="shared" si="12"/>
        <v>0</v>
      </c>
      <c r="K256" s="9">
        <f t="shared" si="13"/>
        <v>1061.0733630545499</v>
      </c>
      <c r="M256">
        <v>0.5</v>
      </c>
      <c r="N256" s="9">
        <f t="shared" si="14"/>
        <v>0</v>
      </c>
      <c r="O256" s="9">
        <f t="shared" si="15"/>
        <v>1061.0733630545499</v>
      </c>
    </row>
    <row r="257" spans="1:15" ht="12.75">
      <c r="A257">
        <v>119</v>
      </c>
      <c r="B257">
        <v>146631</v>
      </c>
      <c r="C257">
        <v>18691.634424926997</v>
      </c>
      <c r="D257" t="s">
        <v>178</v>
      </c>
      <c r="F257" s="2" t="s">
        <v>142</v>
      </c>
      <c r="G257" s="2" t="s">
        <v>59</v>
      </c>
      <c r="H257">
        <v>1</v>
      </c>
      <c r="J257" s="11">
        <f t="shared" si="12"/>
        <v>18691.634424926997</v>
      </c>
      <c r="K257" s="9">
        <f t="shared" si="13"/>
        <v>0</v>
      </c>
      <c r="L257">
        <v>0.5</v>
      </c>
      <c r="M257">
        <v>0.25</v>
      </c>
      <c r="N257" s="9">
        <f t="shared" si="14"/>
        <v>9345.817212463498</v>
      </c>
      <c r="O257" s="9">
        <f t="shared" si="15"/>
        <v>4672.908606231749</v>
      </c>
    </row>
    <row r="258" spans="1:15" ht="12.75">
      <c r="A258">
        <v>941</v>
      </c>
      <c r="B258">
        <v>146669</v>
      </c>
      <c r="C258">
        <v>9001.6097060293</v>
      </c>
      <c r="D258" t="s">
        <v>178</v>
      </c>
      <c r="F258" s="2" t="s">
        <v>36</v>
      </c>
      <c r="G258" s="2" t="s">
        <v>36</v>
      </c>
      <c r="H258">
        <v>1</v>
      </c>
      <c r="J258" s="11">
        <f t="shared" si="12"/>
        <v>9001.6097060293</v>
      </c>
      <c r="K258" s="9">
        <f t="shared" si="13"/>
        <v>0</v>
      </c>
      <c r="L258">
        <v>1</v>
      </c>
      <c r="N258" s="9">
        <f t="shared" si="14"/>
        <v>9001.6097060293</v>
      </c>
      <c r="O258" s="9">
        <f t="shared" si="15"/>
        <v>0</v>
      </c>
    </row>
    <row r="259" spans="1:15" ht="12.75">
      <c r="A259">
        <v>119</v>
      </c>
      <c r="B259">
        <v>146679</v>
      </c>
      <c r="C259">
        <v>2380.2395705245</v>
      </c>
      <c r="D259" t="s">
        <v>178</v>
      </c>
      <c r="F259" s="2" t="s">
        <v>36</v>
      </c>
      <c r="G259" s="2" t="s">
        <v>36</v>
      </c>
      <c r="H259">
        <v>1</v>
      </c>
      <c r="J259" s="11">
        <f t="shared" si="12"/>
        <v>2380.2395705245</v>
      </c>
      <c r="K259" s="9">
        <f t="shared" si="13"/>
        <v>0</v>
      </c>
      <c r="L259">
        <v>1</v>
      </c>
      <c r="N259" s="9">
        <f t="shared" si="14"/>
        <v>2380.2395705245</v>
      </c>
      <c r="O259" s="9">
        <f t="shared" si="15"/>
        <v>0</v>
      </c>
    </row>
    <row r="260" spans="1:15" ht="12.75">
      <c r="A260">
        <v>126</v>
      </c>
      <c r="B260">
        <v>146681</v>
      </c>
      <c r="C260">
        <v>16088.790689811</v>
      </c>
      <c r="D260" t="s">
        <v>178</v>
      </c>
      <c r="F260" s="2" t="s">
        <v>187</v>
      </c>
      <c r="G260" s="2" t="s">
        <v>62</v>
      </c>
      <c r="H260">
        <v>1</v>
      </c>
      <c r="J260" s="11">
        <f t="shared" si="12"/>
        <v>16088.790689811</v>
      </c>
      <c r="K260" s="9">
        <f t="shared" si="13"/>
        <v>0</v>
      </c>
      <c r="L260">
        <v>1</v>
      </c>
      <c r="N260" s="9">
        <f t="shared" si="14"/>
        <v>16088.790689811</v>
      </c>
      <c r="O260" s="9">
        <f t="shared" si="15"/>
        <v>0</v>
      </c>
    </row>
    <row r="261" spans="1:15" ht="12.75">
      <c r="A261">
        <v>110</v>
      </c>
      <c r="B261">
        <v>146997</v>
      </c>
      <c r="C261">
        <v>3936.6889451089996</v>
      </c>
      <c r="D261" t="s">
        <v>178</v>
      </c>
      <c r="F261" s="2" t="s">
        <v>72</v>
      </c>
      <c r="G261" s="2" t="s">
        <v>72</v>
      </c>
      <c r="H261">
        <v>1</v>
      </c>
      <c r="J261" s="11">
        <f t="shared" si="12"/>
        <v>3936.6889451089996</v>
      </c>
      <c r="K261" s="9">
        <f t="shared" si="13"/>
        <v>0</v>
      </c>
      <c r="L261">
        <v>1</v>
      </c>
      <c r="N261" s="9">
        <f t="shared" si="14"/>
        <v>3936.6889451089996</v>
      </c>
      <c r="O261" s="9">
        <f t="shared" si="15"/>
        <v>0</v>
      </c>
    </row>
    <row r="262" spans="1:15" ht="12.75">
      <c r="A262">
        <v>881</v>
      </c>
      <c r="B262">
        <v>146801</v>
      </c>
      <c r="C262">
        <v>9411.557519668699</v>
      </c>
      <c r="D262" t="s">
        <v>178</v>
      </c>
      <c r="F262" s="2" t="s">
        <v>159</v>
      </c>
      <c r="G262" s="2" t="s">
        <v>185</v>
      </c>
      <c r="H262">
        <v>1</v>
      </c>
      <c r="J262" s="11">
        <f t="shared" si="12"/>
        <v>9411.557519668699</v>
      </c>
      <c r="K262" s="9">
        <f t="shared" si="13"/>
        <v>0</v>
      </c>
      <c r="L262">
        <v>1</v>
      </c>
      <c r="N262" s="9">
        <f t="shared" si="14"/>
        <v>9411.557519668699</v>
      </c>
      <c r="O262" s="9">
        <f t="shared" si="15"/>
        <v>0</v>
      </c>
    </row>
    <row r="263" spans="1:15" ht="12.75">
      <c r="A263">
        <v>110</v>
      </c>
      <c r="B263">
        <v>146804</v>
      </c>
      <c r="C263">
        <v>10421.063241120999</v>
      </c>
      <c r="D263" t="s">
        <v>178</v>
      </c>
      <c r="F263" s="2" t="s">
        <v>72</v>
      </c>
      <c r="G263" s="2" t="s">
        <v>181</v>
      </c>
      <c r="I263">
        <v>0.5</v>
      </c>
      <c r="J263" s="11">
        <f t="shared" si="12"/>
        <v>0</v>
      </c>
      <c r="K263" s="9">
        <f t="shared" si="13"/>
        <v>5210.5316205604995</v>
      </c>
      <c r="M263">
        <v>0.5</v>
      </c>
      <c r="N263" s="9">
        <f t="shared" si="14"/>
        <v>0</v>
      </c>
      <c r="O263" s="9">
        <f t="shared" si="15"/>
        <v>5210.5316205604995</v>
      </c>
    </row>
    <row r="264" spans="1:15" ht="12.75">
      <c r="A264">
        <v>117</v>
      </c>
      <c r="B264">
        <v>146819</v>
      </c>
      <c r="C264">
        <v>50907.310307415</v>
      </c>
      <c r="D264" t="s">
        <v>178</v>
      </c>
      <c r="F264" s="2" t="s">
        <v>228</v>
      </c>
      <c r="G264" s="2" t="s">
        <v>137</v>
      </c>
      <c r="H264">
        <v>1</v>
      </c>
      <c r="J264" s="11">
        <f aca="true" t="shared" si="16" ref="J264:J277">H264*C264</f>
        <v>50907.310307415</v>
      </c>
      <c r="K264" s="9">
        <f aca="true" t="shared" si="17" ref="K264:K277">I264*C264</f>
        <v>0</v>
      </c>
      <c r="L264">
        <v>0.8</v>
      </c>
      <c r="N264" s="9">
        <f aca="true" t="shared" si="18" ref="N264:N277">L264*C264</f>
        <v>40725.848245932</v>
      </c>
      <c r="O264" s="9">
        <f aca="true" t="shared" si="19" ref="O264:O277">M264*C264</f>
        <v>0</v>
      </c>
    </row>
    <row r="265" spans="1:15" ht="12.75">
      <c r="A265">
        <v>117</v>
      </c>
      <c r="B265">
        <v>146851</v>
      </c>
      <c r="C265">
        <v>1948.6988416984998</v>
      </c>
      <c r="D265" t="s">
        <v>178</v>
      </c>
      <c r="E265" s="29" t="s">
        <v>229</v>
      </c>
      <c r="F265" s="2" t="s">
        <v>59</v>
      </c>
      <c r="G265" s="30" t="s">
        <v>230</v>
      </c>
      <c r="J265" s="11">
        <f t="shared" si="16"/>
        <v>0</v>
      </c>
      <c r="K265" s="9">
        <f t="shared" si="17"/>
        <v>0</v>
      </c>
      <c r="N265" s="9">
        <f t="shared" si="18"/>
        <v>0</v>
      </c>
      <c r="O265" s="9">
        <f t="shared" si="19"/>
        <v>0</v>
      </c>
    </row>
    <row r="266" spans="1:15" ht="12.75">
      <c r="A266">
        <v>117</v>
      </c>
      <c r="B266">
        <v>146922</v>
      </c>
      <c r="C266">
        <v>3440.5285594375996</v>
      </c>
      <c r="D266" t="s">
        <v>178</v>
      </c>
      <c r="E266" s="29" t="s">
        <v>229</v>
      </c>
      <c r="F266" s="2" t="s">
        <v>59</v>
      </c>
      <c r="G266" s="30" t="s">
        <v>230</v>
      </c>
      <c r="J266" s="11">
        <f t="shared" si="16"/>
        <v>0</v>
      </c>
      <c r="K266" s="9">
        <f t="shared" si="17"/>
        <v>0</v>
      </c>
      <c r="N266" s="9">
        <f t="shared" si="18"/>
        <v>0</v>
      </c>
      <c r="O266" s="9">
        <f t="shared" si="19"/>
        <v>0</v>
      </c>
    </row>
    <row r="267" spans="1:15" ht="12.75">
      <c r="A267">
        <v>117</v>
      </c>
      <c r="B267">
        <v>146988</v>
      </c>
      <c r="C267">
        <v>2319.9283012523997</v>
      </c>
      <c r="D267" t="s">
        <v>178</v>
      </c>
      <c r="F267" s="2" t="s">
        <v>36</v>
      </c>
      <c r="G267" s="2" t="s">
        <v>49</v>
      </c>
      <c r="J267" s="11">
        <f t="shared" si="16"/>
        <v>0</v>
      </c>
      <c r="K267" s="9">
        <f t="shared" si="17"/>
        <v>0</v>
      </c>
      <c r="N267" s="9">
        <f t="shared" si="18"/>
        <v>0</v>
      </c>
      <c r="O267" s="9">
        <f t="shared" si="19"/>
        <v>0</v>
      </c>
    </row>
    <row r="268" spans="1:15" ht="12.75">
      <c r="A268">
        <v>119</v>
      </c>
      <c r="B268">
        <v>147024</v>
      </c>
      <c r="C268">
        <v>12071.116804497999</v>
      </c>
      <c r="D268" t="s">
        <v>178</v>
      </c>
      <c r="F268" s="2" t="s">
        <v>231</v>
      </c>
      <c r="G268" s="2" t="s">
        <v>137</v>
      </c>
      <c r="H268">
        <v>0.2</v>
      </c>
      <c r="J268" s="11">
        <f t="shared" si="16"/>
        <v>2414.2233608996</v>
      </c>
      <c r="K268" s="9">
        <f t="shared" si="17"/>
        <v>0</v>
      </c>
      <c r="L268">
        <v>0.2</v>
      </c>
      <c r="M268">
        <v>0.4</v>
      </c>
      <c r="N268" s="9">
        <f t="shared" si="18"/>
        <v>2414.2233608996</v>
      </c>
      <c r="O268" s="9">
        <f t="shared" si="19"/>
        <v>4828.4467217992</v>
      </c>
    </row>
    <row r="269" spans="1:15" ht="12.75">
      <c r="A269">
        <v>114</v>
      </c>
      <c r="B269">
        <v>147033</v>
      </c>
      <c r="C269">
        <v>3141.3663966255</v>
      </c>
      <c r="D269" t="s">
        <v>178</v>
      </c>
      <c r="F269" s="2" t="s">
        <v>232</v>
      </c>
      <c r="G269" s="2" t="s">
        <v>70</v>
      </c>
      <c r="H269">
        <v>1</v>
      </c>
      <c r="J269" s="11">
        <f t="shared" si="16"/>
        <v>3141.3663966255</v>
      </c>
      <c r="K269" s="9">
        <f t="shared" si="17"/>
        <v>0</v>
      </c>
      <c r="L269">
        <v>1</v>
      </c>
      <c r="N269" s="9">
        <f t="shared" si="18"/>
        <v>3141.3663966255</v>
      </c>
      <c r="O269" s="9">
        <f t="shared" si="19"/>
        <v>0</v>
      </c>
    </row>
    <row r="270" spans="1:15" ht="12.75">
      <c r="A270">
        <v>114</v>
      </c>
      <c r="B270">
        <v>147171</v>
      </c>
      <c r="C270">
        <v>25315.326578132997</v>
      </c>
      <c r="D270" t="s">
        <v>178</v>
      </c>
      <c r="F270" s="2" t="s">
        <v>233</v>
      </c>
      <c r="G270" s="2" t="s">
        <v>70</v>
      </c>
      <c r="H270">
        <v>1</v>
      </c>
      <c r="J270" s="11">
        <f t="shared" si="16"/>
        <v>25315.326578132997</v>
      </c>
      <c r="K270" s="9">
        <f t="shared" si="17"/>
        <v>0</v>
      </c>
      <c r="L270">
        <v>1</v>
      </c>
      <c r="N270" s="9">
        <f t="shared" si="18"/>
        <v>25315.326578132997</v>
      </c>
      <c r="O270" s="9">
        <f t="shared" si="19"/>
        <v>0</v>
      </c>
    </row>
    <row r="271" spans="1:15" ht="12.75">
      <c r="A271">
        <v>126</v>
      </c>
      <c r="B271">
        <v>147506</v>
      </c>
      <c r="C271">
        <v>10445.78125</v>
      </c>
      <c r="D271" t="s">
        <v>178</v>
      </c>
      <c r="F271" s="2" t="s">
        <v>234</v>
      </c>
      <c r="G271" s="2" t="s">
        <v>62</v>
      </c>
      <c r="H271">
        <v>1</v>
      </c>
      <c r="J271" s="11">
        <f t="shared" si="16"/>
        <v>10445.78125</v>
      </c>
      <c r="K271" s="9">
        <f t="shared" si="17"/>
        <v>0</v>
      </c>
      <c r="L271">
        <v>1</v>
      </c>
      <c r="N271" s="9">
        <f t="shared" si="18"/>
        <v>10445.78125</v>
      </c>
      <c r="O271" s="9">
        <f t="shared" si="19"/>
        <v>0</v>
      </c>
    </row>
    <row r="272" spans="1:15" ht="12.75">
      <c r="A272">
        <v>109</v>
      </c>
      <c r="B272">
        <v>148042</v>
      </c>
      <c r="C272">
        <v>5340.937739417</v>
      </c>
      <c r="D272" t="s">
        <v>178</v>
      </c>
      <c r="F272" s="2" t="s">
        <v>36</v>
      </c>
      <c r="G272" s="2" t="s">
        <v>36</v>
      </c>
      <c r="H272">
        <v>1</v>
      </c>
      <c r="J272" s="11">
        <f t="shared" si="16"/>
        <v>5340.937739417</v>
      </c>
      <c r="K272" s="9">
        <f t="shared" si="17"/>
        <v>0</v>
      </c>
      <c r="L272">
        <v>1</v>
      </c>
      <c r="N272" s="9">
        <f t="shared" si="18"/>
        <v>5340.937739417</v>
      </c>
      <c r="O272" s="9">
        <f t="shared" si="19"/>
        <v>0</v>
      </c>
    </row>
    <row r="273" spans="1:15" ht="12.75">
      <c r="A273">
        <v>136</v>
      </c>
      <c r="B273">
        <v>148152</v>
      </c>
      <c r="C273">
        <v>6963.3513932005</v>
      </c>
      <c r="D273" t="s">
        <v>178</v>
      </c>
      <c r="F273" s="2" t="s">
        <v>45</v>
      </c>
      <c r="G273" s="2" t="s">
        <v>45</v>
      </c>
      <c r="H273">
        <v>1</v>
      </c>
      <c r="J273" s="11">
        <f t="shared" si="16"/>
        <v>6963.3513932005</v>
      </c>
      <c r="K273" s="9">
        <f t="shared" si="17"/>
        <v>0</v>
      </c>
      <c r="L273">
        <v>1</v>
      </c>
      <c r="N273" s="9">
        <f t="shared" si="18"/>
        <v>6963.3513932005</v>
      </c>
      <c r="O273" s="9">
        <f t="shared" si="19"/>
        <v>0</v>
      </c>
    </row>
    <row r="274" spans="1:15" ht="12.75">
      <c r="A274">
        <v>122</v>
      </c>
      <c r="B274">
        <v>148179</v>
      </c>
      <c r="C274">
        <v>2817.3159423879997</v>
      </c>
      <c r="D274" t="s">
        <v>178</v>
      </c>
      <c r="F274" s="2" t="s">
        <v>60</v>
      </c>
      <c r="G274" s="2" t="s">
        <v>38</v>
      </c>
      <c r="H274">
        <v>1</v>
      </c>
      <c r="J274" s="11">
        <f t="shared" si="16"/>
        <v>2817.3159423879997</v>
      </c>
      <c r="K274" s="9">
        <f t="shared" si="17"/>
        <v>0</v>
      </c>
      <c r="L274">
        <v>1</v>
      </c>
      <c r="N274" s="9">
        <f t="shared" si="18"/>
        <v>2817.3159423879997</v>
      </c>
      <c r="O274" s="9">
        <f t="shared" si="19"/>
        <v>0</v>
      </c>
    </row>
    <row r="275" spans="1:15" ht="12.75">
      <c r="A275">
        <v>109</v>
      </c>
      <c r="B275">
        <v>148199</v>
      </c>
      <c r="C275">
        <v>4631.4604085889</v>
      </c>
      <c r="D275" t="s">
        <v>178</v>
      </c>
      <c r="F275" s="2" t="s">
        <v>91</v>
      </c>
      <c r="G275" s="2" t="s">
        <v>45</v>
      </c>
      <c r="H275">
        <v>1</v>
      </c>
      <c r="J275" s="11">
        <f t="shared" si="16"/>
        <v>4631.4604085889</v>
      </c>
      <c r="K275" s="9">
        <f t="shared" si="17"/>
        <v>0</v>
      </c>
      <c r="L275">
        <v>0.5</v>
      </c>
      <c r="M275">
        <v>0.25</v>
      </c>
      <c r="N275" s="9">
        <f t="shared" si="18"/>
        <v>2315.73020429445</v>
      </c>
      <c r="O275" s="9">
        <f t="shared" si="19"/>
        <v>1157.865102147225</v>
      </c>
    </row>
    <row r="276" spans="1:15" ht="12.75">
      <c r="A276">
        <v>469</v>
      </c>
      <c r="B276">
        <v>135055</v>
      </c>
      <c r="C276">
        <v>1877.8548732661</v>
      </c>
      <c r="D276" t="s">
        <v>178</v>
      </c>
      <c r="F276" s="2" t="s">
        <v>133</v>
      </c>
      <c r="G276" s="2" t="s">
        <v>133</v>
      </c>
      <c r="H276">
        <v>1</v>
      </c>
      <c r="J276" s="11">
        <f t="shared" si="16"/>
        <v>1877.8548732661</v>
      </c>
      <c r="K276" s="9">
        <f t="shared" si="17"/>
        <v>0</v>
      </c>
      <c r="L276">
        <v>1</v>
      </c>
      <c r="N276" s="9">
        <f t="shared" si="18"/>
        <v>1877.8548732661</v>
      </c>
      <c r="O276" s="9">
        <f t="shared" si="19"/>
        <v>0</v>
      </c>
    </row>
    <row r="277" spans="1:15" ht="13.5" thickBot="1">
      <c r="A277">
        <v>547</v>
      </c>
      <c r="B277">
        <v>138276</v>
      </c>
      <c r="C277" s="1">
        <v>6197.4277260303</v>
      </c>
      <c r="D277" t="s">
        <v>178</v>
      </c>
      <c r="F277" s="3" t="s">
        <v>201</v>
      </c>
      <c r="G277" s="3" t="s">
        <v>49</v>
      </c>
      <c r="H277" s="1">
        <v>1</v>
      </c>
      <c r="I277" s="1"/>
      <c r="J277" s="12">
        <f t="shared" si="16"/>
        <v>6197.4277260303</v>
      </c>
      <c r="K277" s="10">
        <f t="shared" si="17"/>
        <v>0</v>
      </c>
      <c r="L277" s="1">
        <v>1</v>
      </c>
      <c r="M277" s="1"/>
      <c r="N277" s="10">
        <f t="shared" si="18"/>
        <v>6197.4277260303</v>
      </c>
      <c r="O277" s="10">
        <f t="shared" si="19"/>
        <v>0</v>
      </c>
    </row>
    <row r="278" spans="3:15" ht="12.75">
      <c r="C278">
        <f>SUM(C7:C277)</f>
        <v>4299212.421242851</v>
      </c>
      <c r="G278" s="4" t="s">
        <v>106</v>
      </c>
      <c r="H278">
        <f>SUM(H7:H277)</f>
        <v>212.59999999999997</v>
      </c>
      <c r="I278">
        <f aca="true" t="shared" si="20" ref="I278:O278">SUM(I7:I277)</f>
        <v>22.2</v>
      </c>
      <c r="J278">
        <f t="shared" si="20"/>
        <v>3718130.892368469</v>
      </c>
      <c r="K278">
        <f t="shared" si="20"/>
        <v>195693.93303887293</v>
      </c>
      <c r="L278">
        <f t="shared" si="20"/>
        <v>186.53</v>
      </c>
      <c r="M278">
        <f t="shared" si="20"/>
        <v>33.4</v>
      </c>
      <c r="N278">
        <f t="shared" si="20"/>
        <v>3185855.2276490005</v>
      </c>
      <c r="O278">
        <f t="shared" si="20"/>
        <v>484615.2818032953</v>
      </c>
    </row>
    <row r="279" spans="7:15" ht="12.75">
      <c r="G279" s="4" t="s">
        <v>107</v>
      </c>
      <c r="H279">
        <f>COUNT(C7:C277)</f>
        <v>271</v>
      </c>
      <c r="I279">
        <v>271</v>
      </c>
      <c r="J279" s="9"/>
      <c r="K279" s="9"/>
      <c r="L279">
        <v>271</v>
      </c>
      <c r="M279">
        <v>271</v>
      </c>
      <c r="N279" s="9"/>
      <c r="O279" s="9"/>
    </row>
    <row r="280" spans="7:15" ht="12.75">
      <c r="G280" s="5" t="s">
        <v>108</v>
      </c>
      <c r="H280" s="6">
        <f>H278/H279</f>
        <v>0.7845018450184501</v>
      </c>
      <c r="I280" s="6">
        <f>SUM(H278:I278)/I279</f>
        <v>0.8664206642066419</v>
      </c>
      <c r="J280" s="6">
        <f>J278/C278</f>
        <v>0.8648400051127508</v>
      </c>
      <c r="K280" s="6">
        <f>SUM(J278:K278)/C278</f>
        <v>0.910358559179056</v>
      </c>
      <c r="L280" s="6">
        <f>L278/L279</f>
        <v>0.6883025830258303</v>
      </c>
      <c r="M280" s="6">
        <f>SUM(L278:M278)/M279</f>
        <v>0.811549815498155</v>
      </c>
      <c r="N280" s="6">
        <f>N278/C278</f>
        <v>0.7410322904510049</v>
      </c>
      <c r="O280" s="6">
        <f>SUM(N278:O278)/C278</f>
        <v>0.8537541646735396</v>
      </c>
    </row>
    <row r="282" spans="1:5" ht="12.75">
      <c r="A282" s="7" t="s">
        <v>241</v>
      </c>
      <c r="E282" t="s">
        <v>292</v>
      </c>
    </row>
    <row r="283" ht="12.75">
      <c r="A283" t="s">
        <v>126</v>
      </c>
    </row>
    <row r="284" ht="12.75">
      <c r="A284" t="s">
        <v>127</v>
      </c>
    </row>
    <row r="285" spans="4:15" ht="12.75">
      <c r="D285" t="s">
        <v>19</v>
      </c>
      <c r="E285" t="s">
        <v>20</v>
      </c>
      <c r="H285" t="s">
        <v>21</v>
      </c>
      <c r="I285" t="s">
        <v>21</v>
      </c>
      <c r="J285" s="9" t="s">
        <v>118</v>
      </c>
      <c r="K285" s="9" t="s">
        <v>30</v>
      </c>
      <c r="L285" t="s">
        <v>22</v>
      </c>
      <c r="M285" t="s">
        <v>22</v>
      </c>
      <c r="N285" s="9" t="s">
        <v>119</v>
      </c>
      <c r="O285" s="9" t="s">
        <v>120</v>
      </c>
    </row>
    <row r="286" spans="1:15" ht="13.5" thickBot="1">
      <c r="A286" s="1" t="s">
        <v>23</v>
      </c>
      <c r="B286" s="1" t="s">
        <v>24</v>
      </c>
      <c r="C286" s="1" t="s">
        <v>25</v>
      </c>
      <c r="D286" s="1" t="s">
        <v>26</v>
      </c>
      <c r="E286" s="1" t="s">
        <v>26</v>
      </c>
      <c r="F286" s="1" t="s">
        <v>27</v>
      </c>
      <c r="G286" s="1" t="s">
        <v>28</v>
      </c>
      <c r="H286" s="1" t="s">
        <v>29</v>
      </c>
      <c r="I286" s="1" t="s">
        <v>30</v>
      </c>
      <c r="J286" s="10" t="s">
        <v>121</v>
      </c>
      <c r="K286" s="10" t="s">
        <v>121</v>
      </c>
      <c r="L286" s="1" t="s">
        <v>29</v>
      </c>
      <c r="M286" s="1" t="s">
        <v>30</v>
      </c>
      <c r="N286" s="10" t="s">
        <v>121</v>
      </c>
      <c r="O286" s="10" t="s">
        <v>121</v>
      </c>
    </row>
    <row r="287" spans="1:15" ht="12.75">
      <c r="A287">
        <v>303</v>
      </c>
      <c r="B287">
        <v>94919</v>
      </c>
      <c r="C287">
        <v>19177.535218522</v>
      </c>
      <c r="D287" t="s">
        <v>178</v>
      </c>
      <c r="F287" s="2" t="s">
        <v>242</v>
      </c>
      <c r="G287" s="2" t="s">
        <v>181</v>
      </c>
      <c r="H287">
        <v>1</v>
      </c>
      <c r="J287" s="11">
        <f>H287*C287</f>
        <v>19177.535218522</v>
      </c>
      <c r="K287" s="9">
        <f>I287*C287</f>
        <v>0</v>
      </c>
      <c r="L287">
        <v>0.8</v>
      </c>
      <c r="M287">
        <v>0.1</v>
      </c>
      <c r="N287" s="9">
        <f>L287*C287</f>
        <v>15342.0281748176</v>
      </c>
      <c r="O287" s="9">
        <f>M287*C287</f>
        <v>1917.7535218522</v>
      </c>
    </row>
    <row r="288" spans="1:15" ht="12.75">
      <c r="A288">
        <v>303</v>
      </c>
      <c r="B288">
        <v>95901</v>
      </c>
      <c r="C288">
        <v>2698.2362287491997</v>
      </c>
      <c r="D288" t="s">
        <v>178</v>
      </c>
      <c r="F288" s="2" t="s">
        <v>181</v>
      </c>
      <c r="G288" s="2" t="s">
        <v>181</v>
      </c>
      <c r="H288">
        <v>1</v>
      </c>
      <c r="J288" s="11">
        <f aca="true" t="shared" si="21" ref="J288:J343">H288*C288</f>
        <v>2698.2362287491997</v>
      </c>
      <c r="K288" s="9">
        <f aca="true" t="shared" si="22" ref="K288:K343">I288*C288</f>
        <v>0</v>
      </c>
      <c r="L288">
        <v>1</v>
      </c>
      <c r="N288" s="9">
        <f aca="true" t="shared" si="23" ref="N288:N343">L288*C288</f>
        <v>2698.2362287491997</v>
      </c>
      <c r="O288" s="9">
        <f aca="true" t="shared" si="24" ref="O288:O343">M288*C288</f>
        <v>0</v>
      </c>
    </row>
    <row r="289" spans="1:15" ht="12.75">
      <c r="A289">
        <v>355</v>
      </c>
      <c r="B289">
        <v>97409</v>
      </c>
      <c r="C289">
        <v>15590.454814925999</v>
      </c>
      <c r="D289" t="s">
        <v>178</v>
      </c>
      <c r="F289" s="2" t="s">
        <v>34</v>
      </c>
      <c r="G289" s="2" t="s">
        <v>34</v>
      </c>
      <c r="H289">
        <v>1</v>
      </c>
      <c r="J289" s="11">
        <f t="shared" si="21"/>
        <v>15590.454814925999</v>
      </c>
      <c r="K289" s="9">
        <f t="shared" si="22"/>
        <v>0</v>
      </c>
      <c r="L289">
        <v>1</v>
      </c>
      <c r="N289" s="9">
        <f t="shared" si="23"/>
        <v>15590.454814925999</v>
      </c>
      <c r="O289" s="9">
        <f t="shared" si="24"/>
        <v>0</v>
      </c>
    </row>
    <row r="290" spans="1:15" ht="12.75">
      <c r="A290">
        <v>360</v>
      </c>
      <c r="B290">
        <v>97641</v>
      </c>
      <c r="C290">
        <v>5077.354301705999</v>
      </c>
      <c r="D290" t="s">
        <v>178</v>
      </c>
      <c r="F290" s="2" t="s">
        <v>34</v>
      </c>
      <c r="G290" s="2" t="s">
        <v>53</v>
      </c>
      <c r="H290">
        <v>1</v>
      </c>
      <c r="J290" s="11">
        <f t="shared" si="21"/>
        <v>5077.354301705999</v>
      </c>
      <c r="K290" s="9">
        <f t="shared" si="22"/>
        <v>0</v>
      </c>
      <c r="L290">
        <v>0.5</v>
      </c>
      <c r="M290">
        <v>0.25</v>
      </c>
      <c r="N290" s="9">
        <f t="shared" si="23"/>
        <v>2538.6771508529996</v>
      </c>
      <c r="O290" s="9">
        <f t="shared" si="24"/>
        <v>1269.3385754264998</v>
      </c>
    </row>
    <row r="291" spans="1:15" ht="12.75">
      <c r="A291">
        <v>350</v>
      </c>
      <c r="B291">
        <v>97829</v>
      </c>
      <c r="C291">
        <v>13204.797544182999</v>
      </c>
      <c r="D291" t="s">
        <v>178</v>
      </c>
      <c r="F291" s="2" t="s">
        <v>45</v>
      </c>
      <c r="G291" s="2" t="s">
        <v>45</v>
      </c>
      <c r="H291">
        <v>1</v>
      </c>
      <c r="J291" s="11">
        <f t="shared" si="21"/>
        <v>13204.797544182999</v>
      </c>
      <c r="K291" s="9">
        <f t="shared" si="22"/>
        <v>0</v>
      </c>
      <c r="L291">
        <v>1</v>
      </c>
      <c r="N291" s="9">
        <f t="shared" si="23"/>
        <v>13204.797544182999</v>
      </c>
      <c r="O291" s="9">
        <f t="shared" si="24"/>
        <v>0</v>
      </c>
    </row>
    <row r="292" spans="1:15" ht="12.75">
      <c r="A292">
        <v>355</v>
      </c>
      <c r="B292">
        <v>97848</v>
      </c>
      <c r="C292">
        <v>12294.644920625</v>
      </c>
      <c r="D292" t="s">
        <v>178</v>
      </c>
      <c r="F292" s="2" t="s">
        <v>45</v>
      </c>
      <c r="G292" s="2" t="s">
        <v>45</v>
      </c>
      <c r="H292">
        <v>1</v>
      </c>
      <c r="J292" s="11">
        <f t="shared" si="21"/>
        <v>12294.644920625</v>
      </c>
      <c r="K292" s="9">
        <f t="shared" si="22"/>
        <v>0</v>
      </c>
      <c r="L292">
        <v>1</v>
      </c>
      <c r="N292" s="9">
        <f t="shared" si="23"/>
        <v>12294.644920625</v>
      </c>
      <c r="O292" s="9">
        <f t="shared" si="24"/>
        <v>0</v>
      </c>
    </row>
    <row r="293" spans="1:15" ht="12.75">
      <c r="A293">
        <v>360</v>
      </c>
      <c r="B293">
        <v>97880</v>
      </c>
      <c r="C293">
        <v>2919.8316957802</v>
      </c>
      <c r="D293" t="s">
        <v>178</v>
      </c>
      <c r="F293" s="2" t="s">
        <v>33</v>
      </c>
      <c r="G293" s="2" t="s">
        <v>34</v>
      </c>
      <c r="H293">
        <v>0.2</v>
      </c>
      <c r="J293" s="11">
        <f t="shared" si="21"/>
        <v>583.96633915604</v>
      </c>
      <c r="K293" s="9">
        <f t="shared" si="22"/>
        <v>0</v>
      </c>
      <c r="L293">
        <v>0.2</v>
      </c>
      <c r="M293">
        <v>0.4</v>
      </c>
      <c r="N293" s="9">
        <f t="shared" si="23"/>
        <v>583.96633915604</v>
      </c>
      <c r="O293" s="9">
        <f t="shared" si="24"/>
        <v>1167.93267831208</v>
      </c>
    </row>
    <row r="294" spans="1:15" ht="12.75">
      <c r="A294">
        <v>373</v>
      </c>
      <c r="B294">
        <v>98045</v>
      </c>
      <c r="C294">
        <v>5374.824986249199</v>
      </c>
      <c r="D294" t="s">
        <v>178</v>
      </c>
      <c r="F294" s="2" t="s">
        <v>45</v>
      </c>
      <c r="G294" s="2" t="s">
        <v>45</v>
      </c>
      <c r="H294">
        <v>1</v>
      </c>
      <c r="J294" s="11">
        <f t="shared" si="21"/>
        <v>5374.824986249199</v>
      </c>
      <c r="K294" s="9">
        <f t="shared" si="22"/>
        <v>0</v>
      </c>
      <c r="L294">
        <v>1</v>
      </c>
      <c r="N294" s="9">
        <f t="shared" si="23"/>
        <v>5374.824986249199</v>
      </c>
      <c r="O294" s="9">
        <f t="shared" si="24"/>
        <v>0</v>
      </c>
    </row>
    <row r="295" spans="1:15" ht="12.75">
      <c r="A295">
        <v>360</v>
      </c>
      <c r="B295">
        <v>98057</v>
      </c>
      <c r="C295">
        <v>12978.907807865999</v>
      </c>
      <c r="D295" t="s">
        <v>178</v>
      </c>
      <c r="F295" s="2" t="s">
        <v>35</v>
      </c>
      <c r="G295" s="2" t="s">
        <v>49</v>
      </c>
      <c r="H295">
        <v>1</v>
      </c>
      <c r="J295" s="11">
        <f t="shared" si="21"/>
        <v>12978.907807865999</v>
      </c>
      <c r="K295" s="9">
        <f t="shared" si="22"/>
        <v>0</v>
      </c>
      <c r="L295">
        <v>1</v>
      </c>
      <c r="N295" s="9">
        <f t="shared" si="23"/>
        <v>12978.907807865999</v>
      </c>
      <c r="O295" s="9">
        <f t="shared" si="24"/>
        <v>0</v>
      </c>
    </row>
    <row r="296" spans="1:15" ht="12.75">
      <c r="A296">
        <v>373</v>
      </c>
      <c r="B296">
        <v>98319</v>
      </c>
      <c r="C296">
        <v>4398.2495561987</v>
      </c>
      <c r="D296" t="s">
        <v>178</v>
      </c>
      <c r="F296" s="2" t="s">
        <v>34</v>
      </c>
      <c r="G296" s="2" t="s">
        <v>34</v>
      </c>
      <c r="H296">
        <v>1</v>
      </c>
      <c r="J296" s="11">
        <f t="shared" si="21"/>
        <v>4398.2495561987</v>
      </c>
      <c r="K296" s="9">
        <f t="shared" si="22"/>
        <v>0</v>
      </c>
      <c r="L296">
        <v>1</v>
      </c>
      <c r="N296" s="9">
        <f t="shared" si="23"/>
        <v>4398.2495561987</v>
      </c>
      <c r="O296" s="9">
        <f t="shared" si="24"/>
        <v>0</v>
      </c>
    </row>
    <row r="297" spans="1:15" ht="12.75">
      <c r="A297">
        <v>373</v>
      </c>
      <c r="B297">
        <v>98320</v>
      </c>
      <c r="C297">
        <v>6244.5061936975</v>
      </c>
      <c r="D297" t="s">
        <v>178</v>
      </c>
      <c r="F297" s="2" t="s">
        <v>45</v>
      </c>
      <c r="G297" s="2" t="s">
        <v>45</v>
      </c>
      <c r="H297">
        <v>1</v>
      </c>
      <c r="J297" s="11">
        <f t="shared" si="21"/>
        <v>6244.5061936975</v>
      </c>
      <c r="K297" s="9">
        <f t="shared" si="22"/>
        <v>0</v>
      </c>
      <c r="L297">
        <v>1</v>
      </c>
      <c r="N297" s="9">
        <f t="shared" si="23"/>
        <v>6244.5061936975</v>
      </c>
      <c r="O297" s="9">
        <f t="shared" si="24"/>
        <v>0</v>
      </c>
    </row>
    <row r="298" spans="1:15" ht="12.75">
      <c r="A298">
        <v>360</v>
      </c>
      <c r="B298">
        <v>98525</v>
      </c>
      <c r="C298">
        <v>3505.1759945749995</v>
      </c>
      <c r="D298" t="s">
        <v>178</v>
      </c>
      <c r="F298" s="2" t="s">
        <v>34</v>
      </c>
      <c r="G298" s="2" t="s">
        <v>45</v>
      </c>
      <c r="I298">
        <v>0.5</v>
      </c>
      <c r="J298" s="11">
        <f t="shared" si="21"/>
        <v>0</v>
      </c>
      <c r="K298" s="9">
        <f t="shared" si="22"/>
        <v>1752.5879972874998</v>
      </c>
      <c r="M298">
        <v>0.5</v>
      </c>
      <c r="N298" s="9">
        <f t="shared" si="23"/>
        <v>0</v>
      </c>
      <c r="O298" s="9">
        <f t="shared" si="24"/>
        <v>1752.5879972874998</v>
      </c>
    </row>
    <row r="299" spans="1:15" ht="12.75">
      <c r="A299">
        <v>550</v>
      </c>
      <c r="B299">
        <v>98539</v>
      </c>
      <c r="C299">
        <v>6116.129123148499</v>
      </c>
      <c r="D299" t="s">
        <v>178</v>
      </c>
      <c r="F299" s="2" t="s">
        <v>181</v>
      </c>
      <c r="G299" s="2" t="s">
        <v>243</v>
      </c>
      <c r="H299">
        <v>1</v>
      </c>
      <c r="J299" s="11">
        <f t="shared" si="21"/>
        <v>6116.129123148499</v>
      </c>
      <c r="K299" s="9">
        <f t="shared" si="22"/>
        <v>0</v>
      </c>
      <c r="L299">
        <v>0.5</v>
      </c>
      <c r="M299">
        <v>0.25</v>
      </c>
      <c r="N299" s="9">
        <f t="shared" si="23"/>
        <v>3058.0645615742496</v>
      </c>
      <c r="O299" s="9">
        <f t="shared" si="24"/>
        <v>1529.0322807871248</v>
      </c>
    </row>
    <row r="300" spans="1:15" ht="12.75">
      <c r="A300">
        <v>212</v>
      </c>
      <c r="B300">
        <v>98600</v>
      </c>
      <c r="C300">
        <v>4243.6018386409</v>
      </c>
      <c r="D300" t="s">
        <v>178</v>
      </c>
      <c r="F300" s="2" t="s">
        <v>45</v>
      </c>
      <c r="G300" s="2" t="s">
        <v>66</v>
      </c>
      <c r="I300">
        <v>0.5</v>
      </c>
      <c r="J300" s="11">
        <f t="shared" si="21"/>
        <v>0</v>
      </c>
      <c r="K300" s="9">
        <f t="shared" si="22"/>
        <v>2121.80091932045</v>
      </c>
      <c r="M300">
        <v>0.25</v>
      </c>
      <c r="N300" s="9">
        <f t="shared" si="23"/>
        <v>0</v>
      </c>
      <c r="O300" s="9">
        <f t="shared" si="24"/>
        <v>1060.900459660225</v>
      </c>
    </row>
    <row r="301" spans="1:15" ht="12.75">
      <c r="A301">
        <v>205</v>
      </c>
      <c r="B301">
        <v>98764</v>
      </c>
      <c r="C301">
        <v>3646.3968314825997</v>
      </c>
      <c r="D301" t="s">
        <v>178</v>
      </c>
      <c r="F301" s="2" t="s">
        <v>35</v>
      </c>
      <c r="G301" s="2" t="s">
        <v>49</v>
      </c>
      <c r="H301">
        <v>1</v>
      </c>
      <c r="J301" s="11">
        <f t="shared" si="21"/>
        <v>3646.3968314825997</v>
      </c>
      <c r="K301" s="9">
        <f t="shared" si="22"/>
        <v>0</v>
      </c>
      <c r="L301">
        <v>1</v>
      </c>
      <c r="N301" s="9">
        <f t="shared" si="23"/>
        <v>3646.3968314825997</v>
      </c>
      <c r="O301" s="9">
        <f t="shared" si="24"/>
        <v>0</v>
      </c>
    </row>
    <row r="302" spans="1:15" ht="12.75">
      <c r="A302">
        <v>205</v>
      </c>
      <c r="B302">
        <v>99242</v>
      </c>
      <c r="C302">
        <v>2703.6841709018</v>
      </c>
      <c r="D302" t="s">
        <v>178</v>
      </c>
      <c r="F302" s="2" t="s">
        <v>35</v>
      </c>
      <c r="G302" s="2" t="s">
        <v>49</v>
      </c>
      <c r="H302">
        <v>1</v>
      </c>
      <c r="J302" s="11">
        <f t="shared" si="21"/>
        <v>2703.6841709018</v>
      </c>
      <c r="K302" s="9">
        <f t="shared" si="22"/>
        <v>0</v>
      </c>
      <c r="L302">
        <v>1</v>
      </c>
      <c r="N302" s="9">
        <f t="shared" si="23"/>
        <v>2703.6841709018</v>
      </c>
      <c r="O302" s="9">
        <f t="shared" si="24"/>
        <v>0</v>
      </c>
    </row>
    <row r="303" spans="1:15" ht="12.75">
      <c r="A303">
        <v>218</v>
      </c>
      <c r="B303">
        <v>100197</v>
      </c>
      <c r="C303">
        <v>3722.9627208047996</v>
      </c>
      <c r="D303" t="s">
        <v>178</v>
      </c>
      <c r="F303" s="2" t="s">
        <v>231</v>
      </c>
      <c r="G303" s="2" t="s">
        <v>59</v>
      </c>
      <c r="H303">
        <v>1</v>
      </c>
      <c r="J303" s="11">
        <f t="shared" si="21"/>
        <v>3722.9627208047996</v>
      </c>
      <c r="K303" s="9">
        <f t="shared" si="22"/>
        <v>0</v>
      </c>
      <c r="L303">
        <v>0.8</v>
      </c>
      <c r="M303">
        <v>0.1</v>
      </c>
      <c r="N303" s="9">
        <f t="shared" si="23"/>
        <v>2978.37017664384</v>
      </c>
      <c r="O303" s="9">
        <f t="shared" si="24"/>
        <v>372.29627208048</v>
      </c>
    </row>
    <row r="304" spans="1:15" ht="12.75">
      <c r="A304">
        <v>218</v>
      </c>
      <c r="B304">
        <v>100237</v>
      </c>
      <c r="C304">
        <v>7443.902490728499</v>
      </c>
      <c r="D304" t="s">
        <v>178</v>
      </c>
      <c r="F304" s="2" t="s">
        <v>137</v>
      </c>
      <c r="G304" s="2" t="s">
        <v>66</v>
      </c>
      <c r="I304">
        <v>0.5</v>
      </c>
      <c r="J304" s="11">
        <f t="shared" si="21"/>
        <v>0</v>
      </c>
      <c r="K304" s="9">
        <f t="shared" si="22"/>
        <v>3721.9512453642496</v>
      </c>
      <c r="M304">
        <v>0.25</v>
      </c>
      <c r="N304" s="9">
        <f t="shared" si="23"/>
        <v>0</v>
      </c>
      <c r="O304" s="9">
        <f t="shared" si="24"/>
        <v>1860.9756226821248</v>
      </c>
    </row>
    <row r="305" spans="1:15" ht="12.75">
      <c r="A305">
        <v>218</v>
      </c>
      <c r="B305">
        <v>100464</v>
      </c>
      <c r="C305">
        <v>2300.8594612031998</v>
      </c>
      <c r="D305" t="s">
        <v>178</v>
      </c>
      <c r="F305" s="2" t="s">
        <v>231</v>
      </c>
      <c r="G305" s="2" t="s">
        <v>59</v>
      </c>
      <c r="H305">
        <v>1</v>
      </c>
      <c r="J305" s="11">
        <f t="shared" si="21"/>
        <v>2300.8594612031998</v>
      </c>
      <c r="K305" s="9">
        <f t="shared" si="22"/>
        <v>0</v>
      </c>
      <c r="L305">
        <v>0.8</v>
      </c>
      <c r="M305">
        <v>0.1</v>
      </c>
      <c r="N305" s="9">
        <f t="shared" si="23"/>
        <v>1840.68756896256</v>
      </c>
      <c r="O305" s="9">
        <f t="shared" si="24"/>
        <v>230.08594612032</v>
      </c>
    </row>
    <row r="306" spans="1:15" ht="12.75">
      <c r="A306">
        <v>3294</v>
      </c>
      <c r="B306">
        <v>100536</v>
      </c>
      <c r="C306">
        <v>104482.75214778999</v>
      </c>
      <c r="D306" t="s">
        <v>178</v>
      </c>
      <c r="F306" s="2" t="s">
        <v>244</v>
      </c>
      <c r="G306" s="2" t="s">
        <v>182</v>
      </c>
      <c r="H306">
        <v>1</v>
      </c>
      <c r="J306" s="11">
        <f t="shared" si="21"/>
        <v>104482.75214778999</v>
      </c>
      <c r="K306" s="9">
        <f t="shared" si="22"/>
        <v>0</v>
      </c>
      <c r="L306">
        <v>1</v>
      </c>
      <c r="N306" s="9">
        <f t="shared" si="23"/>
        <v>104482.75214778999</v>
      </c>
      <c r="O306" s="9">
        <f t="shared" si="24"/>
        <v>0</v>
      </c>
    </row>
    <row r="307" spans="1:15" ht="12.75">
      <c r="A307">
        <v>550</v>
      </c>
      <c r="B307">
        <v>100576</v>
      </c>
      <c r="C307">
        <v>3351.926474181</v>
      </c>
      <c r="D307" t="s">
        <v>178</v>
      </c>
      <c r="F307" s="2" t="s">
        <v>245</v>
      </c>
      <c r="G307" s="2" t="s">
        <v>181</v>
      </c>
      <c r="H307">
        <v>1</v>
      </c>
      <c r="J307" s="11">
        <f t="shared" si="21"/>
        <v>3351.926474181</v>
      </c>
      <c r="K307" s="9">
        <f t="shared" si="22"/>
        <v>0</v>
      </c>
      <c r="L307">
        <v>1</v>
      </c>
      <c r="N307" s="9">
        <f t="shared" si="23"/>
        <v>3351.926474181</v>
      </c>
      <c r="O307" s="9">
        <f t="shared" si="24"/>
        <v>0</v>
      </c>
    </row>
    <row r="308" spans="1:15" ht="12.75">
      <c r="A308">
        <v>550</v>
      </c>
      <c r="B308">
        <v>100817</v>
      </c>
      <c r="C308">
        <v>2799.3254735088</v>
      </c>
      <c r="D308" t="s">
        <v>178</v>
      </c>
      <c r="F308" s="2" t="s">
        <v>245</v>
      </c>
      <c r="G308" s="2" t="s">
        <v>181</v>
      </c>
      <c r="H308">
        <v>1</v>
      </c>
      <c r="J308" s="11">
        <f t="shared" si="21"/>
        <v>2799.3254735088</v>
      </c>
      <c r="K308" s="9">
        <f t="shared" si="22"/>
        <v>0</v>
      </c>
      <c r="L308">
        <v>1</v>
      </c>
      <c r="N308" s="9">
        <f t="shared" si="23"/>
        <v>2799.3254735088</v>
      </c>
      <c r="O308" s="9">
        <f t="shared" si="24"/>
        <v>0</v>
      </c>
    </row>
    <row r="309" spans="1:15" ht="12.75">
      <c r="A309">
        <v>3294</v>
      </c>
      <c r="B309">
        <v>101652</v>
      </c>
      <c r="C309">
        <v>2900.0613658298</v>
      </c>
      <c r="D309" t="s">
        <v>178</v>
      </c>
      <c r="F309" s="2" t="s">
        <v>133</v>
      </c>
      <c r="G309" s="2" t="s">
        <v>36</v>
      </c>
      <c r="J309" s="11">
        <f t="shared" si="21"/>
        <v>0</v>
      </c>
      <c r="K309" s="9">
        <f t="shared" si="22"/>
        <v>0</v>
      </c>
      <c r="N309" s="9">
        <f t="shared" si="23"/>
        <v>0</v>
      </c>
      <c r="O309" s="9">
        <f t="shared" si="24"/>
        <v>0</v>
      </c>
    </row>
    <row r="310" spans="1:15" ht="12.75">
      <c r="A310">
        <v>226</v>
      </c>
      <c r="B310">
        <v>102061</v>
      </c>
      <c r="C310">
        <v>7747.7553038392</v>
      </c>
      <c r="D310" t="s">
        <v>178</v>
      </c>
      <c r="F310" s="2" t="s">
        <v>137</v>
      </c>
      <c r="G310" s="2" t="s">
        <v>137</v>
      </c>
      <c r="H310">
        <v>1</v>
      </c>
      <c r="J310" s="11">
        <f t="shared" si="21"/>
        <v>7747.7553038392</v>
      </c>
      <c r="K310" s="9">
        <f t="shared" si="22"/>
        <v>0</v>
      </c>
      <c r="L310">
        <v>1</v>
      </c>
      <c r="N310" s="9">
        <f t="shared" si="23"/>
        <v>7747.7553038392</v>
      </c>
      <c r="O310" s="9">
        <f t="shared" si="24"/>
        <v>0</v>
      </c>
    </row>
    <row r="311" spans="1:15" ht="12.75">
      <c r="A311">
        <v>226</v>
      </c>
      <c r="B311">
        <v>102148</v>
      </c>
      <c r="C311">
        <v>16480.919103960998</v>
      </c>
      <c r="D311" t="s">
        <v>178</v>
      </c>
      <c r="F311" s="2" t="s">
        <v>68</v>
      </c>
      <c r="G311" s="2" t="s">
        <v>68</v>
      </c>
      <c r="H311">
        <v>1</v>
      </c>
      <c r="J311" s="11">
        <f t="shared" si="21"/>
        <v>16480.919103960998</v>
      </c>
      <c r="K311" s="9">
        <f t="shared" si="22"/>
        <v>0</v>
      </c>
      <c r="L311">
        <v>1</v>
      </c>
      <c r="N311" s="9">
        <f t="shared" si="23"/>
        <v>16480.919103960998</v>
      </c>
      <c r="O311" s="9">
        <f t="shared" si="24"/>
        <v>0</v>
      </c>
    </row>
    <row r="312" spans="1:15" ht="12.75">
      <c r="A312">
        <v>218</v>
      </c>
      <c r="B312">
        <v>102213</v>
      </c>
      <c r="C312">
        <v>21150.305348068</v>
      </c>
      <c r="D312" t="s">
        <v>178</v>
      </c>
      <c r="F312" s="2" t="s">
        <v>190</v>
      </c>
      <c r="G312" s="2" t="s">
        <v>182</v>
      </c>
      <c r="H312">
        <v>1</v>
      </c>
      <c r="J312" s="11">
        <f t="shared" si="21"/>
        <v>21150.305348068</v>
      </c>
      <c r="K312" s="9">
        <f t="shared" si="22"/>
        <v>0</v>
      </c>
      <c r="L312">
        <v>0.5</v>
      </c>
      <c r="N312" s="9">
        <f t="shared" si="23"/>
        <v>10575.152674034</v>
      </c>
      <c r="O312" s="9">
        <f t="shared" si="24"/>
        <v>0</v>
      </c>
    </row>
    <row r="313" spans="1:15" ht="12.75">
      <c r="A313">
        <v>291</v>
      </c>
      <c r="B313">
        <v>102630</v>
      </c>
      <c r="C313">
        <v>10821.971516401</v>
      </c>
      <c r="D313" t="s">
        <v>178</v>
      </c>
      <c r="F313" s="2" t="s">
        <v>59</v>
      </c>
      <c r="G313" s="2" t="s">
        <v>68</v>
      </c>
      <c r="I313">
        <v>0.5</v>
      </c>
      <c r="J313" s="11">
        <f t="shared" si="21"/>
        <v>0</v>
      </c>
      <c r="K313" s="9">
        <f t="shared" si="22"/>
        <v>5410.9857582005</v>
      </c>
      <c r="M313">
        <v>0.5</v>
      </c>
      <c r="N313" s="9">
        <f t="shared" si="23"/>
        <v>0</v>
      </c>
      <c r="O313" s="9">
        <f t="shared" si="24"/>
        <v>5410.9857582005</v>
      </c>
    </row>
    <row r="314" spans="1:15" ht="12.75">
      <c r="A314">
        <v>239</v>
      </c>
      <c r="B314">
        <v>102929</v>
      </c>
      <c r="C314">
        <v>6526.9199317172</v>
      </c>
      <c r="D314" t="s">
        <v>178</v>
      </c>
      <c r="F314" s="2" t="s">
        <v>59</v>
      </c>
      <c r="G314" s="2" t="s">
        <v>59</v>
      </c>
      <c r="H314">
        <v>1</v>
      </c>
      <c r="J314" s="11">
        <f t="shared" si="21"/>
        <v>6526.9199317172</v>
      </c>
      <c r="K314" s="9">
        <f t="shared" si="22"/>
        <v>0</v>
      </c>
      <c r="L314">
        <v>1</v>
      </c>
      <c r="N314" s="9">
        <f t="shared" si="23"/>
        <v>6526.9199317172</v>
      </c>
      <c r="O314" s="9">
        <f t="shared" si="24"/>
        <v>0</v>
      </c>
    </row>
    <row r="315" spans="1:15" ht="12.75">
      <c r="A315">
        <v>196</v>
      </c>
      <c r="B315">
        <v>103118</v>
      </c>
      <c r="C315">
        <v>4734.8167387545</v>
      </c>
      <c r="D315" t="s">
        <v>178</v>
      </c>
      <c r="F315" s="2" t="s">
        <v>45</v>
      </c>
      <c r="G315" s="2" t="s">
        <v>78</v>
      </c>
      <c r="H315">
        <v>1</v>
      </c>
      <c r="J315" s="11">
        <f t="shared" si="21"/>
        <v>4734.8167387545</v>
      </c>
      <c r="K315" s="9">
        <f t="shared" si="22"/>
        <v>0</v>
      </c>
      <c r="L315">
        <v>0.5</v>
      </c>
      <c r="M315">
        <v>0.25</v>
      </c>
      <c r="N315" s="9">
        <f t="shared" si="23"/>
        <v>2367.40836937725</v>
      </c>
      <c r="O315" s="9">
        <f t="shared" si="24"/>
        <v>1183.704184688625</v>
      </c>
    </row>
    <row r="316" spans="1:15" ht="12.75">
      <c r="A316">
        <v>121</v>
      </c>
      <c r="B316">
        <v>103209</v>
      </c>
      <c r="C316">
        <v>11762.232114211</v>
      </c>
      <c r="D316" t="s">
        <v>178</v>
      </c>
      <c r="F316" s="2" t="s">
        <v>68</v>
      </c>
      <c r="G316" s="2" t="s">
        <v>68</v>
      </c>
      <c r="H316">
        <v>1</v>
      </c>
      <c r="J316" s="11">
        <f t="shared" si="21"/>
        <v>11762.232114211</v>
      </c>
      <c r="K316" s="9">
        <f t="shared" si="22"/>
        <v>0</v>
      </c>
      <c r="L316">
        <v>1</v>
      </c>
      <c r="N316" s="9">
        <f t="shared" si="23"/>
        <v>11762.232114211</v>
      </c>
      <c r="O316" s="9">
        <f t="shared" si="24"/>
        <v>0</v>
      </c>
    </row>
    <row r="317" spans="1:15" ht="12.75">
      <c r="A317">
        <v>199</v>
      </c>
      <c r="B317">
        <v>103428</v>
      </c>
      <c r="C317">
        <v>24099.859271857997</v>
      </c>
      <c r="D317" t="s">
        <v>178</v>
      </c>
      <c r="F317" s="2" t="s">
        <v>78</v>
      </c>
      <c r="G317" s="2" t="s">
        <v>45</v>
      </c>
      <c r="H317">
        <v>1</v>
      </c>
      <c r="J317" s="11">
        <f t="shared" si="21"/>
        <v>24099.859271857997</v>
      </c>
      <c r="K317" s="9">
        <f t="shared" si="22"/>
        <v>0</v>
      </c>
      <c r="L317">
        <v>0.5</v>
      </c>
      <c r="M317">
        <v>0.25</v>
      </c>
      <c r="N317" s="9">
        <f t="shared" si="23"/>
        <v>12049.929635928998</v>
      </c>
      <c r="O317" s="9">
        <f t="shared" si="24"/>
        <v>6024.964817964499</v>
      </c>
    </row>
    <row r="318" spans="1:15" ht="12.75">
      <c r="A318">
        <v>241</v>
      </c>
      <c r="B318">
        <v>103582</v>
      </c>
      <c r="C318">
        <v>3300.7591284214996</v>
      </c>
      <c r="D318" t="s">
        <v>178</v>
      </c>
      <c r="F318" s="2" t="s">
        <v>191</v>
      </c>
      <c r="G318" s="2" t="s">
        <v>68</v>
      </c>
      <c r="H318">
        <v>1</v>
      </c>
      <c r="J318" s="11">
        <f t="shared" si="21"/>
        <v>3300.7591284214996</v>
      </c>
      <c r="K318" s="9">
        <f t="shared" si="22"/>
        <v>0</v>
      </c>
      <c r="L318">
        <v>0.5</v>
      </c>
      <c r="N318" s="9">
        <f t="shared" si="23"/>
        <v>1650.3795642107498</v>
      </c>
      <c r="O318" s="9">
        <f t="shared" si="24"/>
        <v>0</v>
      </c>
    </row>
    <row r="319" spans="1:15" ht="12.75">
      <c r="A319">
        <v>404</v>
      </c>
      <c r="B319">
        <v>108366</v>
      </c>
      <c r="C319">
        <v>2578.3874206766</v>
      </c>
      <c r="D319" t="s">
        <v>178</v>
      </c>
      <c r="F319" s="2" t="s">
        <v>68</v>
      </c>
      <c r="G319" s="2" t="s">
        <v>68</v>
      </c>
      <c r="H319">
        <v>1</v>
      </c>
      <c r="J319" s="11">
        <f t="shared" si="21"/>
        <v>2578.3874206766</v>
      </c>
      <c r="K319" s="9">
        <f t="shared" si="22"/>
        <v>0</v>
      </c>
      <c r="L319">
        <v>1</v>
      </c>
      <c r="N319" s="9">
        <f t="shared" si="23"/>
        <v>2578.3874206766</v>
      </c>
      <c r="O319" s="9">
        <f t="shared" si="24"/>
        <v>0</v>
      </c>
    </row>
    <row r="320" spans="1:15" ht="12.75">
      <c r="A320">
        <v>241</v>
      </c>
      <c r="B320">
        <v>103724</v>
      </c>
      <c r="C320">
        <v>10469.261519483998</v>
      </c>
      <c r="D320" t="s">
        <v>178</v>
      </c>
      <c r="F320" s="2" t="s">
        <v>68</v>
      </c>
      <c r="G320" s="2" t="s">
        <v>68</v>
      </c>
      <c r="H320">
        <v>1</v>
      </c>
      <c r="J320" s="11">
        <f t="shared" si="21"/>
        <v>10469.261519483998</v>
      </c>
      <c r="K320" s="9">
        <f t="shared" si="22"/>
        <v>0</v>
      </c>
      <c r="L320">
        <v>1</v>
      </c>
      <c r="N320" s="9">
        <f t="shared" si="23"/>
        <v>10469.261519483998</v>
      </c>
      <c r="O320" s="9">
        <f t="shared" si="24"/>
        <v>0</v>
      </c>
    </row>
    <row r="321" spans="1:15" ht="12.75">
      <c r="A321">
        <v>196</v>
      </c>
      <c r="B321">
        <v>103889</v>
      </c>
      <c r="C321">
        <v>11228.513560473999</v>
      </c>
      <c r="D321" t="s">
        <v>178</v>
      </c>
      <c r="F321" s="2" t="s">
        <v>36</v>
      </c>
      <c r="G321" s="2" t="s">
        <v>36</v>
      </c>
      <c r="H321">
        <v>1</v>
      </c>
      <c r="J321" s="11">
        <f t="shared" si="21"/>
        <v>11228.513560473999</v>
      </c>
      <c r="K321" s="9">
        <f t="shared" si="22"/>
        <v>0</v>
      </c>
      <c r="L321">
        <v>1</v>
      </c>
      <c r="N321" s="9">
        <f t="shared" si="23"/>
        <v>11228.513560473999</v>
      </c>
      <c r="O321" s="9">
        <f t="shared" si="24"/>
        <v>0</v>
      </c>
    </row>
    <row r="322" spans="1:15" ht="12.75">
      <c r="A322">
        <v>201</v>
      </c>
      <c r="B322">
        <v>103999</v>
      </c>
      <c r="C322">
        <v>23611.079484916998</v>
      </c>
      <c r="D322" t="s">
        <v>178</v>
      </c>
      <c r="F322" s="2" t="s">
        <v>190</v>
      </c>
      <c r="G322" s="2" t="s">
        <v>190</v>
      </c>
      <c r="H322">
        <v>1</v>
      </c>
      <c r="J322" s="11">
        <f t="shared" si="21"/>
        <v>23611.079484916998</v>
      </c>
      <c r="K322" s="9">
        <f t="shared" si="22"/>
        <v>0</v>
      </c>
      <c r="L322">
        <v>1</v>
      </c>
      <c r="N322" s="9">
        <f t="shared" si="23"/>
        <v>23611.079484916998</v>
      </c>
      <c r="O322" s="9">
        <f t="shared" si="24"/>
        <v>0</v>
      </c>
    </row>
    <row r="323" spans="1:15" ht="12.75">
      <c r="A323">
        <v>3297</v>
      </c>
      <c r="B323">
        <v>104041</v>
      </c>
      <c r="C323">
        <v>9066.421875</v>
      </c>
      <c r="D323" t="s">
        <v>178</v>
      </c>
      <c r="F323" s="2" t="s">
        <v>246</v>
      </c>
      <c r="G323" s="2" t="s">
        <v>62</v>
      </c>
      <c r="H323">
        <v>1</v>
      </c>
      <c r="J323" s="11">
        <f t="shared" si="21"/>
        <v>9066.421875</v>
      </c>
      <c r="K323" s="9">
        <f t="shared" si="22"/>
        <v>0</v>
      </c>
      <c r="L323">
        <v>1</v>
      </c>
      <c r="N323" s="9">
        <f t="shared" si="23"/>
        <v>9066.421875</v>
      </c>
      <c r="O323" s="9">
        <f t="shared" si="24"/>
        <v>0</v>
      </c>
    </row>
    <row r="324" spans="1:15" ht="12.75">
      <c r="A324">
        <v>196</v>
      </c>
      <c r="B324">
        <v>104065</v>
      </c>
      <c r="C324">
        <v>12452.628895520998</v>
      </c>
      <c r="D324" t="s">
        <v>178</v>
      </c>
      <c r="F324" s="2" t="s">
        <v>36</v>
      </c>
      <c r="G324" s="2" t="s">
        <v>36</v>
      </c>
      <c r="H324">
        <v>1</v>
      </c>
      <c r="J324" s="11">
        <f t="shared" si="21"/>
        <v>12452.628895520998</v>
      </c>
      <c r="K324" s="9">
        <f t="shared" si="22"/>
        <v>0</v>
      </c>
      <c r="L324">
        <v>1</v>
      </c>
      <c r="N324" s="9">
        <f t="shared" si="23"/>
        <v>12452.628895520998</v>
      </c>
      <c r="O324" s="9">
        <f t="shared" si="24"/>
        <v>0</v>
      </c>
    </row>
    <row r="325" spans="1:15" ht="12.75">
      <c r="A325">
        <v>204</v>
      </c>
      <c r="B325">
        <v>104147</v>
      </c>
      <c r="C325">
        <v>83392.374791518</v>
      </c>
      <c r="D325" t="s">
        <v>178</v>
      </c>
      <c r="F325" s="2" t="s">
        <v>247</v>
      </c>
      <c r="G325" s="2" t="s">
        <v>247</v>
      </c>
      <c r="H325">
        <v>1</v>
      </c>
      <c r="J325" s="11">
        <f t="shared" si="21"/>
        <v>83392.374791518</v>
      </c>
      <c r="K325" s="9">
        <f t="shared" si="22"/>
        <v>0</v>
      </c>
      <c r="L325">
        <v>1</v>
      </c>
      <c r="N325" s="9">
        <f t="shared" si="23"/>
        <v>83392.374791518</v>
      </c>
      <c r="O325" s="9">
        <f t="shared" si="24"/>
        <v>0</v>
      </c>
    </row>
    <row r="326" spans="1:15" ht="12.75">
      <c r="A326">
        <v>198</v>
      </c>
      <c r="B326">
        <v>104217</v>
      </c>
      <c r="C326">
        <v>10825.079839844999</v>
      </c>
      <c r="D326" t="s">
        <v>178</v>
      </c>
      <c r="F326" s="2" t="s">
        <v>89</v>
      </c>
      <c r="G326" s="2" t="s">
        <v>89</v>
      </c>
      <c r="H326">
        <v>1</v>
      </c>
      <c r="J326" s="11">
        <f t="shared" si="21"/>
        <v>10825.079839844999</v>
      </c>
      <c r="K326" s="9">
        <f t="shared" si="22"/>
        <v>0</v>
      </c>
      <c r="L326">
        <v>1</v>
      </c>
      <c r="N326" s="9">
        <f t="shared" si="23"/>
        <v>10825.079839844999</v>
      </c>
      <c r="O326" s="9">
        <f t="shared" si="24"/>
        <v>0</v>
      </c>
    </row>
    <row r="327" spans="1:15" ht="12.75">
      <c r="A327">
        <v>198</v>
      </c>
      <c r="B327">
        <v>104324</v>
      </c>
      <c r="C327">
        <v>8283.9373142421</v>
      </c>
      <c r="D327" t="s">
        <v>178</v>
      </c>
      <c r="F327" s="2" t="s">
        <v>89</v>
      </c>
      <c r="G327" s="2" t="s">
        <v>89</v>
      </c>
      <c r="H327">
        <v>1</v>
      </c>
      <c r="J327" s="11">
        <f t="shared" si="21"/>
        <v>8283.9373142421</v>
      </c>
      <c r="K327" s="9">
        <f t="shared" si="22"/>
        <v>0</v>
      </c>
      <c r="L327">
        <v>1</v>
      </c>
      <c r="N327" s="9">
        <f t="shared" si="23"/>
        <v>8283.9373142421</v>
      </c>
      <c r="O327" s="9">
        <f t="shared" si="24"/>
        <v>0</v>
      </c>
    </row>
    <row r="328" spans="1:15" ht="12.75">
      <c r="A328">
        <v>233</v>
      </c>
      <c r="B328">
        <v>104766</v>
      </c>
      <c r="C328">
        <v>6750.6764970961995</v>
      </c>
      <c r="D328" t="s">
        <v>178</v>
      </c>
      <c r="F328" s="2" t="s">
        <v>137</v>
      </c>
      <c r="G328" s="2" t="s">
        <v>68</v>
      </c>
      <c r="I328">
        <v>0.5</v>
      </c>
      <c r="J328" s="11">
        <f t="shared" si="21"/>
        <v>0</v>
      </c>
      <c r="K328" s="9">
        <f t="shared" si="22"/>
        <v>3375.3382485480997</v>
      </c>
      <c r="M328">
        <v>0.5</v>
      </c>
      <c r="N328" s="9">
        <f t="shared" si="23"/>
        <v>0</v>
      </c>
      <c r="O328" s="9">
        <f t="shared" si="24"/>
        <v>3375.3382485480997</v>
      </c>
    </row>
    <row r="329" spans="1:15" ht="12.75">
      <c r="A329">
        <v>204</v>
      </c>
      <c r="B329">
        <v>105011</v>
      </c>
      <c r="C329">
        <v>6702.149837608399</v>
      </c>
      <c r="D329" t="s">
        <v>178</v>
      </c>
      <c r="F329" s="2" t="s">
        <v>248</v>
      </c>
      <c r="G329" s="2" t="s">
        <v>38</v>
      </c>
      <c r="H329">
        <v>1</v>
      </c>
      <c r="J329" s="11">
        <f t="shared" si="21"/>
        <v>6702.149837608399</v>
      </c>
      <c r="K329" s="9">
        <f t="shared" si="22"/>
        <v>0</v>
      </c>
      <c r="L329">
        <v>1</v>
      </c>
      <c r="N329" s="9">
        <f t="shared" si="23"/>
        <v>6702.149837608399</v>
      </c>
      <c r="O329" s="9">
        <f t="shared" si="24"/>
        <v>0</v>
      </c>
    </row>
    <row r="330" spans="1:15" ht="12.75">
      <c r="A330">
        <v>233</v>
      </c>
      <c r="B330">
        <v>105168</v>
      </c>
      <c r="C330">
        <v>3668.460922718</v>
      </c>
      <c r="D330" t="s">
        <v>178</v>
      </c>
      <c r="F330" s="2" t="s">
        <v>137</v>
      </c>
      <c r="G330" s="2" t="s">
        <v>249</v>
      </c>
      <c r="H330">
        <v>1</v>
      </c>
      <c r="J330" s="11">
        <f t="shared" si="21"/>
        <v>3668.460922718</v>
      </c>
      <c r="K330" s="9">
        <f t="shared" si="22"/>
        <v>0</v>
      </c>
      <c r="L330">
        <v>0.5</v>
      </c>
      <c r="M330">
        <v>0.25</v>
      </c>
      <c r="N330" s="9">
        <f t="shared" si="23"/>
        <v>1834.230461359</v>
      </c>
      <c r="O330" s="9">
        <f t="shared" si="24"/>
        <v>917.1152306795</v>
      </c>
    </row>
    <row r="331" spans="1:15" ht="12.75">
      <c r="A331">
        <v>210</v>
      </c>
      <c r="B331">
        <v>105993</v>
      </c>
      <c r="C331">
        <v>41666.122731633</v>
      </c>
      <c r="D331" t="s">
        <v>178</v>
      </c>
      <c r="F331" s="2" t="s">
        <v>216</v>
      </c>
      <c r="G331" s="2" t="s">
        <v>68</v>
      </c>
      <c r="H331">
        <v>1</v>
      </c>
      <c r="J331" s="11">
        <f t="shared" si="21"/>
        <v>41666.122731633</v>
      </c>
      <c r="K331" s="9">
        <f t="shared" si="22"/>
        <v>0</v>
      </c>
      <c r="L331">
        <v>0.8</v>
      </c>
      <c r="M331">
        <v>0.1</v>
      </c>
      <c r="N331" s="9">
        <f t="shared" si="23"/>
        <v>33332.898185306396</v>
      </c>
      <c r="O331" s="9">
        <f t="shared" si="24"/>
        <v>4166.6122731632995</v>
      </c>
    </row>
    <row r="332" spans="1:15" ht="12.75">
      <c r="A332">
        <v>204</v>
      </c>
      <c r="B332">
        <v>106009</v>
      </c>
      <c r="C332">
        <v>47601.35757871</v>
      </c>
      <c r="D332" t="s">
        <v>178</v>
      </c>
      <c r="F332" s="2" t="s">
        <v>250</v>
      </c>
      <c r="G332" s="2" t="s">
        <v>38</v>
      </c>
      <c r="H332">
        <v>1</v>
      </c>
      <c r="J332" s="11">
        <f t="shared" si="21"/>
        <v>47601.35757871</v>
      </c>
      <c r="K332" s="9">
        <f t="shared" si="22"/>
        <v>0</v>
      </c>
      <c r="L332">
        <v>1</v>
      </c>
      <c r="N332" s="9">
        <f t="shared" si="23"/>
        <v>47601.35757871</v>
      </c>
      <c r="O332" s="9">
        <f t="shared" si="24"/>
        <v>0</v>
      </c>
    </row>
    <row r="333" spans="1:15" ht="12.75">
      <c r="A333">
        <v>213</v>
      </c>
      <c r="B333">
        <v>106599</v>
      </c>
      <c r="C333">
        <v>29462.649911630997</v>
      </c>
      <c r="D333" t="s">
        <v>178</v>
      </c>
      <c r="F333" s="2" t="s">
        <v>251</v>
      </c>
      <c r="G333" s="2" t="s">
        <v>70</v>
      </c>
      <c r="J333" s="11">
        <f t="shared" si="21"/>
        <v>0</v>
      </c>
      <c r="K333" s="9">
        <f t="shared" si="22"/>
        <v>0</v>
      </c>
      <c r="N333" s="9">
        <f t="shared" si="23"/>
        <v>0</v>
      </c>
      <c r="O333" s="9">
        <f t="shared" si="24"/>
        <v>0</v>
      </c>
    </row>
    <row r="334" spans="1:15" ht="12.75">
      <c r="A334">
        <v>209</v>
      </c>
      <c r="B334">
        <v>106688</v>
      </c>
      <c r="C334">
        <v>61259.833997744994</v>
      </c>
      <c r="D334" t="s">
        <v>178</v>
      </c>
      <c r="F334" s="2" t="s">
        <v>59</v>
      </c>
      <c r="G334" s="2" t="s">
        <v>36</v>
      </c>
      <c r="I334">
        <v>0.5</v>
      </c>
      <c r="J334" s="11">
        <f t="shared" si="21"/>
        <v>0</v>
      </c>
      <c r="K334" s="9">
        <f t="shared" si="22"/>
        <v>30629.916998872497</v>
      </c>
      <c r="M334">
        <v>0.5</v>
      </c>
      <c r="N334" s="9">
        <f t="shared" si="23"/>
        <v>0</v>
      </c>
      <c r="O334" s="9">
        <f t="shared" si="24"/>
        <v>30629.916998872497</v>
      </c>
    </row>
    <row r="335" spans="1:15" ht="12.75">
      <c r="A335">
        <v>213</v>
      </c>
      <c r="B335">
        <v>107578</v>
      </c>
      <c r="C335">
        <v>2197.4509841054996</v>
      </c>
      <c r="D335" t="s">
        <v>178</v>
      </c>
      <c r="F335" s="2" t="s">
        <v>252</v>
      </c>
      <c r="G335" s="2" t="s">
        <v>70</v>
      </c>
      <c r="J335" s="11">
        <f t="shared" si="21"/>
        <v>0</v>
      </c>
      <c r="K335" s="9">
        <f t="shared" si="22"/>
        <v>0</v>
      </c>
      <c r="N335" s="9">
        <f t="shared" si="23"/>
        <v>0</v>
      </c>
      <c r="O335" s="9">
        <f t="shared" si="24"/>
        <v>0</v>
      </c>
    </row>
    <row r="336" spans="1:15" ht="12.75">
      <c r="A336">
        <v>404</v>
      </c>
      <c r="B336">
        <v>107930</v>
      </c>
      <c r="C336">
        <v>254137.93892060997</v>
      </c>
      <c r="D336" t="s">
        <v>178</v>
      </c>
      <c r="F336" s="2" t="s">
        <v>88</v>
      </c>
      <c r="G336" s="2" t="s">
        <v>59</v>
      </c>
      <c r="H336">
        <v>1</v>
      </c>
      <c r="J336" s="11">
        <f t="shared" si="21"/>
        <v>254137.93892060997</v>
      </c>
      <c r="K336" s="9">
        <f t="shared" si="22"/>
        <v>0</v>
      </c>
      <c r="L336">
        <v>0.8</v>
      </c>
      <c r="M336">
        <v>0.1</v>
      </c>
      <c r="N336" s="9">
        <f t="shared" si="23"/>
        <v>203310.351136488</v>
      </c>
      <c r="O336" s="9">
        <f t="shared" si="24"/>
        <v>25413.793892061</v>
      </c>
    </row>
    <row r="337" spans="1:15" ht="12.75">
      <c r="A337">
        <v>3297</v>
      </c>
      <c r="B337">
        <v>108305</v>
      </c>
      <c r="C337">
        <v>6384.9183632843</v>
      </c>
      <c r="D337" t="s">
        <v>178</v>
      </c>
      <c r="F337" s="2" t="s">
        <v>130</v>
      </c>
      <c r="G337" s="2" t="s">
        <v>62</v>
      </c>
      <c r="H337">
        <v>1</v>
      </c>
      <c r="J337" s="11">
        <f t="shared" si="21"/>
        <v>6384.9183632843</v>
      </c>
      <c r="K337" s="9">
        <f t="shared" si="22"/>
        <v>0</v>
      </c>
      <c r="L337">
        <v>1</v>
      </c>
      <c r="N337" s="9">
        <f t="shared" si="23"/>
        <v>6384.9183632843</v>
      </c>
      <c r="O337" s="9">
        <f t="shared" si="24"/>
        <v>0</v>
      </c>
    </row>
    <row r="338" spans="1:15" ht="12.75">
      <c r="A338">
        <v>404</v>
      </c>
      <c r="B338">
        <v>108265</v>
      </c>
      <c r="C338">
        <v>7430.208206177699</v>
      </c>
      <c r="D338" t="s">
        <v>178</v>
      </c>
      <c r="F338" s="2" t="s">
        <v>68</v>
      </c>
      <c r="G338" s="2" t="s">
        <v>68</v>
      </c>
      <c r="H338">
        <v>1</v>
      </c>
      <c r="J338" s="11">
        <f t="shared" si="21"/>
        <v>7430.208206177699</v>
      </c>
      <c r="K338" s="9">
        <f t="shared" si="22"/>
        <v>0</v>
      </c>
      <c r="L338">
        <v>1</v>
      </c>
      <c r="N338" s="9">
        <f t="shared" si="23"/>
        <v>7430.208206177699</v>
      </c>
      <c r="O338" s="9">
        <f t="shared" si="24"/>
        <v>0</v>
      </c>
    </row>
    <row r="339" spans="1:15" ht="12.75">
      <c r="A339">
        <v>254</v>
      </c>
      <c r="B339">
        <v>108686</v>
      </c>
      <c r="C339">
        <v>6160.1577794254</v>
      </c>
      <c r="D339" t="s">
        <v>178</v>
      </c>
      <c r="F339" s="2" t="s">
        <v>34</v>
      </c>
      <c r="G339" s="2" t="s">
        <v>34</v>
      </c>
      <c r="H339">
        <v>1</v>
      </c>
      <c r="J339" s="11">
        <f t="shared" si="21"/>
        <v>6160.1577794254</v>
      </c>
      <c r="K339" s="9">
        <f t="shared" si="22"/>
        <v>0</v>
      </c>
      <c r="L339">
        <v>1</v>
      </c>
      <c r="N339" s="9">
        <f t="shared" si="23"/>
        <v>6160.1577794254</v>
      </c>
      <c r="O339" s="9">
        <f t="shared" si="24"/>
        <v>0</v>
      </c>
    </row>
    <row r="340" spans="1:15" ht="12.75">
      <c r="A340">
        <v>254</v>
      </c>
      <c r="B340">
        <v>109315</v>
      </c>
      <c r="C340">
        <v>2564.4524726849</v>
      </c>
      <c r="D340" t="s">
        <v>178</v>
      </c>
      <c r="F340" s="2" t="s">
        <v>35</v>
      </c>
      <c r="G340" s="2" t="s">
        <v>49</v>
      </c>
      <c r="H340">
        <v>1</v>
      </c>
      <c r="J340" s="11">
        <f t="shared" si="21"/>
        <v>2564.4524726849</v>
      </c>
      <c r="K340" s="9">
        <f t="shared" si="22"/>
        <v>0</v>
      </c>
      <c r="L340">
        <v>1</v>
      </c>
      <c r="N340" s="9">
        <f t="shared" si="23"/>
        <v>2564.4524726849</v>
      </c>
      <c r="O340" s="9">
        <f t="shared" si="24"/>
        <v>0</v>
      </c>
    </row>
    <row r="341" spans="1:15" ht="12.75">
      <c r="A341">
        <v>251</v>
      </c>
      <c r="B341">
        <v>109593</v>
      </c>
      <c r="C341">
        <v>29398.368232826997</v>
      </c>
      <c r="D341" t="s">
        <v>178</v>
      </c>
      <c r="F341" s="2" t="s">
        <v>35</v>
      </c>
      <c r="G341" s="2" t="s">
        <v>49</v>
      </c>
      <c r="H341">
        <v>1</v>
      </c>
      <c r="J341" s="11">
        <f t="shared" si="21"/>
        <v>29398.368232826997</v>
      </c>
      <c r="K341" s="9">
        <f t="shared" si="22"/>
        <v>0</v>
      </c>
      <c r="L341">
        <v>1</v>
      </c>
      <c r="N341" s="9">
        <f t="shared" si="23"/>
        <v>29398.368232826997</v>
      </c>
      <c r="O341" s="9">
        <f t="shared" si="24"/>
        <v>0</v>
      </c>
    </row>
    <row r="342" spans="1:15" ht="12.75">
      <c r="A342">
        <v>190</v>
      </c>
      <c r="B342">
        <v>111189</v>
      </c>
      <c r="C342">
        <v>2513.541661635</v>
      </c>
      <c r="D342" t="s">
        <v>178</v>
      </c>
      <c r="F342" s="2" t="s">
        <v>253</v>
      </c>
      <c r="G342" s="2" t="s">
        <v>38</v>
      </c>
      <c r="H342">
        <v>1</v>
      </c>
      <c r="J342" s="11">
        <f t="shared" si="21"/>
        <v>2513.541661635</v>
      </c>
      <c r="K342" s="9">
        <f t="shared" si="22"/>
        <v>0</v>
      </c>
      <c r="L342">
        <v>1</v>
      </c>
      <c r="N342" s="9">
        <f t="shared" si="23"/>
        <v>2513.541661635</v>
      </c>
      <c r="O342" s="9">
        <f t="shared" si="24"/>
        <v>0</v>
      </c>
    </row>
    <row r="343" spans="1:15" ht="13.5" thickBot="1">
      <c r="A343">
        <v>190</v>
      </c>
      <c r="B343">
        <v>111692</v>
      </c>
      <c r="C343" s="1">
        <v>4555.6882378915</v>
      </c>
      <c r="D343" t="s">
        <v>178</v>
      </c>
      <c r="F343" s="3" t="s">
        <v>254</v>
      </c>
      <c r="G343" s="3" t="s">
        <v>38</v>
      </c>
      <c r="H343" s="1">
        <v>1</v>
      </c>
      <c r="I343" s="1"/>
      <c r="J343" s="12">
        <f t="shared" si="21"/>
        <v>4555.6882378915</v>
      </c>
      <c r="K343" s="10">
        <f t="shared" si="22"/>
        <v>0</v>
      </c>
      <c r="L343" s="1">
        <v>1</v>
      </c>
      <c r="M343" s="1"/>
      <c r="N343" s="10">
        <f t="shared" si="23"/>
        <v>4555.6882378915</v>
      </c>
      <c r="O343" s="10">
        <f t="shared" si="24"/>
        <v>0</v>
      </c>
    </row>
    <row r="344" spans="3:15" ht="12.75">
      <c r="C344">
        <f>SUM(C287:C343)</f>
        <v>1038163.3208559897</v>
      </c>
      <c r="G344" s="4" t="s">
        <v>106</v>
      </c>
      <c r="H344">
        <f>SUM(H287:H343)</f>
        <v>47.2</v>
      </c>
      <c r="I344">
        <f aca="true" t="shared" si="25" ref="I344:O344">SUM(I287:I343)</f>
        <v>3</v>
      </c>
      <c r="J344">
        <f t="shared" si="25"/>
        <v>907242.1309026127</v>
      </c>
      <c r="K344">
        <f t="shared" si="25"/>
        <v>47012.58116759329</v>
      </c>
      <c r="L344">
        <f t="shared" si="25"/>
        <v>42.699999999999996</v>
      </c>
      <c r="M344">
        <f t="shared" si="25"/>
        <v>4.6499999999999995</v>
      </c>
      <c r="N344">
        <f t="shared" si="25"/>
        <v>808967.204674721</v>
      </c>
      <c r="O344">
        <f t="shared" si="25"/>
        <v>88283.33475838658</v>
      </c>
    </row>
    <row r="345" spans="7:15" ht="12.75">
      <c r="G345" s="4" t="s">
        <v>107</v>
      </c>
      <c r="H345">
        <f>COUNT(B287:B343)</f>
        <v>57</v>
      </c>
      <c r="I345">
        <v>57</v>
      </c>
      <c r="J345" s="9"/>
      <c r="K345" s="9"/>
      <c r="L345">
        <v>57</v>
      </c>
      <c r="M345">
        <v>57</v>
      </c>
      <c r="N345" s="9"/>
      <c r="O345" s="9"/>
    </row>
    <row r="346" spans="7:15" ht="12.75">
      <c r="G346" s="5" t="s">
        <v>108</v>
      </c>
      <c r="H346" s="6">
        <f>H344/H345</f>
        <v>0.8280701754385965</v>
      </c>
      <c r="I346" s="6">
        <f>SUM(H344:I344)/I345</f>
        <v>0.880701754385965</v>
      </c>
      <c r="J346" s="6">
        <f>J344/C344</f>
        <v>0.8738915281215778</v>
      </c>
      <c r="K346" s="6">
        <f>SUM(J344:K344)/C344</f>
        <v>0.9191759070079656</v>
      </c>
      <c r="L346" s="6">
        <f>L344/L345</f>
        <v>0.7491228070175437</v>
      </c>
      <c r="M346" s="6">
        <f>SUM(L344:M344)/M345</f>
        <v>0.8307017543859648</v>
      </c>
      <c r="N346" s="6">
        <f>N344/C344</f>
        <v>0.7792292295664124</v>
      </c>
      <c r="O346" s="6">
        <f>SUM(N344:O344)/C344</f>
        <v>0.8642672317620543</v>
      </c>
    </row>
    <row r="348" spans="5:15" ht="12.75"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6"/>
    </row>
    <row r="349" spans="5:15" ht="15.75">
      <c r="E349" s="33" t="s">
        <v>162</v>
      </c>
      <c r="F349" s="13"/>
      <c r="G349" s="4" t="s">
        <v>106</v>
      </c>
      <c r="H349" s="13">
        <f>SUM(H344,H278)</f>
        <v>259.79999999999995</v>
      </c>
      <c r="I349" s="13">
        <f aca="true" t="shared" si="26" ref="I349:N349">SUM(I344,I278)</f>
        <v>25.2</v>
      </c>
      <c r="J349" s="13">
        <f t="shared" si="26"/>
        <v>4625373.023271082</v>
      </c>
      <c r="K349" s="13">
        <f t="shared" si="26"/>
        <v>242706.5142064662</v>
      </c>
      <c r="L349" s="13">
        <f t="shared" si="26"/>
        <v>229.23</v>
      </c>
      <c r="M349" s="13">
        <f t="shared" si="26"/>
        <v>38.05</v>
      </c>
      <c r="N349" s="13">
        <f t="shared" si="26"/>
        <v>3994822.4323237212</v>
      </c>
      <c r="O349" s="18">
        <f>SUM(O344,O278)</f>
        <v>572898.6165616818</v>
      </c>
    </row>
    <row r="350" spans="5:15" ht="12.75">
      <c r="E350" s="17" t="s">
        <v>255</v>
      </c>
      <c r="F350" s="13"/>
      <c r="G350" s="4" t="s">
        <v>107</v>
      </c>
      <c r="H350" s="13">
        <f>SUM(H345,H279)</f>
        <v>328</v>
      </c>
      <c r="I350" s="13">
        <v>328</v>
      </c>
      <c r="J350" s="13"/>
      <c r="K350" s="13"/>
      <c r="L350" s="13">
        <v>328</v>
      </c>
      <c r="M350" s="13">
        <v>328</v>
      </c>
      <c r="N350" s="13"/>
      <c r="O350" s="18"/>
    </row>
    <row r="351" spans="5:15" ht="12.75">
      <c r="E351" s="17" t="s">
        <v>256</v>
      </c>
      <c r="F351" s="13"/>
      <c r="G351" s="13" t="s">
        <v>163</v>
      </c>
      <c r="H351" s="13"/>
      <c r="I351" s="13"/>
      <c r="J351" s="19">
        <f>SUM(C344,C278)</f>
        <v>5337375.742098841</v>
      </c>
      <c r="K351" s="13">
        <v>5337375.742098841</v>
      </c>
      <c r="L351" s="13"/>
      <c r="M351" s="13"/>
      <c r="N351" s="13">
        <v>5337375.742098841</v>
      </c>
      <c r="O351" s="18">
        <v>5337375.742098841</v>
      </c>
    </row>
    <row r="352" spans="5:15" ht="12.75">
      <c r="E352" s="17"/>
      <c r="F352" s="13"/>
      <c r="G352" s="5" t="s">
        <v>108</v>
      </c>
      <c r="H352" s="31">
        <f>H349/H350</f>
        <v>0.7920731707317071</v>
      </c>
      <c r="I352" s="31">
        <f>SUM(H349:I349)/I350</f>
        <v>0.86890243902439</v>
      </c>
      <c r="J352" s="20">
        <f>J349/J351</f>
        <v>0.866600600513882</v>
      </c>
      <c r="K352" s="20">
        <f>SUM(J349:K349)/K351</f>
        <v>0.9120736055886616</v>
      </c>
      <c r="L352" s="20">
        <f>L349/L350</f>
        <v>0.6988719512195122</v>
      </c>
      <c r="M352" s="20">
        <f>SUM(L349:M349)/M350</f>
        <v>0.8148780487804878</v>
      </c>
      <c r="N352" s="31">
        <f>N349/N351</f>
        <v>0.7484619081273111</v>
      </c>
      <c r="O352" s="32">
        <f>SUM(N349:O349)/O351</f>
        <v>0.855799042375311</v>
      </c>
    </row>
    <row r="353" spans="5:15" ht="12.75">
      <c r="E353" s="21"/>
      <c r="F353" s="22"/>
      <c r="G353" s="22"/>
      <c r="H353" s="22"/>
      <c r="I353" s="22"/>
      <c r="J353" s="22"/>
      <c r="K353" s="22"/>
      <c r="L353" s="22"/>
      <c r="M353" s="22"/>
      <c r="N353" s="22"/>
      <c r="O353" s="23"/>
    </row>
    <row r="357" spans="1:7" ht="12.75">
      <c r="A357" s="7" t="s">
        <v>236</v>
      </c>
      <c r="G357" t="s">
        <v>292</v>
      </c>
    </row>
    <row r="358" ht="12.75">
      <c r="A358" t="s">
        <v>17</v>
      </c>
    </row>
    <row r="359" ht="12.75">
      <c r="A359" t="s">
        <v>18</v>
      </c>
    </row>
    <row r="360" spans="4:15" ht="12.75">
      <c r="D360" t="s">
        <v>19</v>
      </c>
      <c r="E360" t="s">
        <v>20</v>
      </c>
      <c r="H360" t="s">
        <v>21</v>
      </c>
      <c r="I360" t="s">
        <v>21</v>
      </c>
      <c r="J360" s="9" t="s">
        <v>118</v>
      </c>
      <c r="K360" s="9" t="s">
        <v>30</v>
      </c>
      <c r="L360" t="s">
        <v>22</v>
      </c>
      <c r="M360" t="s">
        <v>22</v>
      </c>
      <c r="N360" s="9" t="s">
        <v>119</v>
      </c>
      <c r="O360" s="9" t="s">
        <v>120</v>
      </c>
    </row>
    <row r="361" spans="1:15" ht="13.5" thickBot="1">
      <c r="A361" s="1" t="s">
        <v>23</v>
      </c>
      <c r="B361" s="1" t="s">
        <v>24</v>
      </c>
      <c r="C361" s="1" t="s">
        <v>25</v>
      </c>
      <c r="D361" s="1" t="s">
        <v>26</v>
      </c>
      <c r="E361" s="1" t="s">
        <v>26</v>
      </c>
      <c r="F361" s="1" t="s">
        <v>27</v>
      </c>
      <c r="G361" s="1" t="s">
        <v>28</v>
      </c>
      <c r="H361" s="1" t="s">
        <v>29</v>
      </c>
      <c r="I361" s="1" t="s">
        <v>30</v>
      </c>
      <c r="J361" s="10" t="s">
        <v>121</v>
      </c>
      <c r="K361" s="10" t="s">
        <v>121</v>
      </c>
      <c r="L361" s="1" t="s">
        <v>29</v>
      </c>
      <c r="M361" s="1" t="s">
        <v>30</v>
      </c>
      <c r="N361" s="10" t="s">
        <v>121</v>
      </c>
      <c r="O361" s="10" t="s">
        <v>121</v>
      </c>
    </row>
    <row r="362" spans="1:15" ht="12.75">
      <c r="A362">
        <v>641</v>
      </c>
      <c r="B362">
        <v>127718</v>
      </c>
      <c r="C362">
        <v>11039.582919329</v>
      </c>
      <c r="D362" t="s">
        <v>178</v>
      </c>
      <c r="F362" s="2" t="s">
        <v>36</v>
      </c>
      <c r="G362" s="2" t="s">
        <v>36</v>
      </c>
      <c r="H362">
        <v>1</v>
      </c>
      <c r="J362" s="11">
        <f>H362*C362</f>
        <v>11039.582919329</v>
      </c>
      <c r="K362" s="9">
        <f>I362*C362</f>
        <v>0</v>
      </c>
      <c r="M362">
        <v>0.25</v>
      </c>
      <c r="N362" s="9">
        <f>L362*C362</f>
        <v>0</v>
      </c>
      <c r="O362" s="9">
        <f>M362*C362</f>
        <v>2759.89572983225</v>
      </c>
    </row>
    <row r="363" spans="1:15" ht="12.75">
      <c r="A363">
        <v>878</v>
      </c>
      <c r="B363">
        <v>128161</v>
      </c>
      <c r="C363">
        <v>25066.071937561</v>
      </c>
      <c r="D363" t="s">
        <v>178</v>
      </c>
      <c r="F363" s="2" t="s">
        <v>40</v>
      </c>
      <c r="G363" s="2" t="s">
        <v>45</v>
      </c>
      <c r="H363">
        <v>0.2</v>
      </c>
      <c r="J363" s="11">
        <f aca="true" t="shared" si="27" ref="J363:J401">H363*C363</f>
        <v>5013.2143875122</v>
      </c>
      <c r="K363" s="9">
        <f aca="true" t="shared" si="28" ref="K363:K401">I363*C363</f>
        <v>0</v>
      </c>
      <c r="L363">
        <v>0.2</v>
      </c>
      <c r="M363">
        <v>0.4</v>
      </c>
      <c r="N363" s="9">
        <f aca="true" t="shared" si="29" ref="N363:N401">L363*C363</f>
        <v>5013.2143875122</v>
      </c>
      <c r="O363" s="9">
        <f aca="true" t="shared" si="30" ref="O363:O401">M363*C363</f>
        <v>10026.4287750244</v>
      </c>
    </row>
    <row r="364" spans="1:15" ht="12.75">
      <c r="A364">
        <v>565</v>
      </c>
      <c r="B364">
        <v>129057</v>
      </c>
      <c r="C364">
        <v>2526.2094748056998</v>
      </c>
      <c r="D364" t="s">
        <v>178</v>
      </c>
      <c r="F364" s="2" t="s">
        <v>182</v>
      </c>
      <c r="G364" s="2" t="s">
        <v>68</v>
      </c>
      <c r="H364">
        <v>1</v>
      </c>
      <c r="J364" s="11">
        <f t="shared" si="27"/>
        <v>2526.2094748056998</v>
      </c>
      <c r="K364" s="9">
        <f t="shared" si="28"/>
        <v>0</v>
      </c>
      <c r="L364">
        <v>0.5</v>
      </c>
      <c r="N364" s="9">
        <f t="shared" si="29"/>
        <v>1263.1047374028499</v>
      </c>
      <c r="O364" s="9">
        <f t="shared" si="30"/>
        <v>0</v>
      </c>
    </row>
    <row r="365" spans="1:15" ht="12.75">
      <c r="A365">
        <v>565</v>
      </c>
      <c r="B365">
        <v>129231</v>
      </c>
      <c r="C365">
        <v>2716.1011633425996</v>
      </c>
      <c r="D365" t="s">
        <v>178</v>
      </c>
      <c r="F365" s="2" t="s">
        <v>68</v>
      </c>
      <c r="G365" s="2" t="s">
        <v>68</v>
      </c>
      <c r="H365">
        <v>1</v>
      </c>
      <c r="J365" s="11">
        <f t="shared" si="27"/>
        <v>2716.1011633425996</v>
      </c>
      <c r="K365" s="9">
        <f t="shared" si="28"/>
        <v>0</v>
      </c>
      <c r="L365">
        <v>1</v>
      </c>
      <c r="N365" s="9">
        <f t="shared" si="29"/>
        <v>2716.1011633425996</v>
      </c>
      <c r="O365" s="9">
        <f t="shared" si="30"/>
        <v>0</v>
      </c>
    </row>
    <row r="366" spans="1:15" ht="12.75">
      <c r="A366">
        <v>126</v>
      </c>
      <c r="B366">
        <v>129537</v>
      </c>
      <c r="C366">
        <v>2961.205738835</v>
      </c>
      <c r="D366" t="s">
        <v>178</v>
      </c>
      <c r="F366" s="2" t="s">
        <v>187</v>
      </c>
      <c r="G366" s="2" t="s">
        <v>62</v>
      </c>
      <c r="H366">
        <v>1</v>
      </c>
      <c r="J366" s="11">
        <f t="shared" si="27"/>
        <v>2961.205738835</v>
      </c>
      <c r="K366" s="9">
        <f t="shared" si="28"/>
        <v>0</v>
      </c>
      <c r="L366">
        <v>1</v>
      </c>
      <c r="N366" s="9">
        <f t="shared" si="29"/>
        <v>2961.205738835</v>
      </c>
      <c r="O366" s="9">
        <f t="shared" si="30"/>
        <v>0</v>
      </c>
    </row>
    <row r="367" spans="1:15" ht="12.75">
      <c r="A367">
        <v>441</v>
      </c>
      <c r="B367">
        <v>130697</v>
      </c>
      <c r="C367">
        <v>31684.823395594998</v>
      </c>
      <c r="D367" t="s">
        <v>178</v>
      </c>
      <c r="F367" s="2" t="s">
        <v>184</v>
      </c>
      <c r="G367" s="2" t="s">
        <v>185</v>
      </c>
      <c r="H367">
        <v>1</v>
      </c>
      <c r="J367" s="11">
        <f t="shared" si="27"/>
        <v>31684.823395594998</v>
      </c>
      <c r="K367" s="9">
        <f t="shared" si="28"/>
        <v>0</v>
      </c>
      <c r="L367">
        <v>1</v>
      </c>
      <c r="N367" s="9">
        <f t="shared" si="29"/>
        <v>31684.823395594998</v>
      </c>
      <c r="O367" s="9">
        <f t="shared" si="30"/>
        <v>0</v>
      </c>
    </row>
    <row r="368" spans="1:15" ht="12.75">
      <c r="A368">
        <v>439</v>
      </c>
      <c r="B368">
        <v>130731</v>
      </c>
      <c r="C368">
        <v>3218.9860084428997</v>
      </c>
      <c r="D368" t="s">
        <v>178</v>
      </c>
      <c r="F368" s="2" t="s">
        <v>36</v>
      </c>
      <c r="G368" s="2" t="s">
        <v>36</v>
      </c>
      <c r="H368">
        <v>1</v>
      </c>
      <c r="J368" s="11">
        <f t="shared" si="27"/>
        <v>3218.9860084428997</v>
      </c>
      <c r="K368" s="9">
        <f t="shared" si="28"/>
        <v>0</v>
      </c>
      <c r="L368">
        <v>1</v>
      </c>
      <c r="N368" s="9">
        <f t="shared" si="29"/>
        <v>3218.9860084428997</v>
      </c>
      <c r="O368" s="9">
        <f t="shared" si="30"/>
        <v>0</v>
      </c>
    </row>
    <row r="369" spans="1:15" ht="12.75">
      <c r="A369">
        <v>441</v>
      </c>
      <c r="B369">
        <v>131197</v>
      </c>
      <c r="C369">
        <v>5393.328976709399</v>
      </c>
      <c r="D369" t="s">
        <v>178</v>
      </c>
      <c r="F369" s="2" t="s">
        <v>70</v>
      </c>
      <c r="G369" s="2" t="s">
        <v>70</v>
      </c>
      <c r="H369">
        <v>1</v>
      </c>
      <c r="J369" s="11">
        <f t="shared" si="27"/>
        <v>5393.328976709399</v>
      </c>
      <c r="K369" s="9">
        <f t="shared" si="28"/>
        <v>0</v>
      </c>
      <c r="L369">
        <v>1</v>
      </c>
      <c r="N369" s="9">
        <f t="shared" si="29"/>
        <v>5393.328976709399</v>
      </c>
      <c r="O369" s="9">
        <f t="shared" si="30"/>
        <v>0</v>
      </c>
    </row>
    <row r="370" spans="1:15" ht="12.75">
      <c r="A370">
        <v>440</v>
      </c>
      <c r="B370">
        <v>131353</v>
      </c>
      <c r="C370">
        <v>7772.0237413122995</v>
      </c>
      <c r="D370" t="s">
        <v>178</v>
      </c>
      <c r="F370" s="2" t="s">
        <v>36</v>
      </c>
      <c r="G370" s="2" t="s">
        <v>237</v>
      </c>
      <c r="H370">
        <v>1</v>
      </c>
      <c r="J370" s="11">
        <f t="shared" si="27"/>
        <v>7772.0237413122995</v>
      </c>
      <c r="K370" s="9">
        <f t="shared" si="28"/>
        <v>0</v>
      </c>
      <c r="L370">
        <v>0.3</v>
      </c>
      <c r="M370">
        <v>0.3</v>
      </c>
      <c r="N370" s="9">
        <f t="shared" si="29"/>
        <v>2331.6071223936897</v>
      </c>
      <c r="O370" s="9">
        <f t="shared" si="30"/>
        <v>2331.6071223936897</v>
      </c>
    </row>
    <row r="371" spans="1:15" ht="12.75">
      <c r="A371">
        <v>441</v>
      </c>
      <c r="B371">
        <v>131438</v>
      </c>
      <c r="C371">
        <v>1673.0035267213998</v>
      </c>
      <c r="D371" t="s">
        <v>178</v>
      </c>
      <c r="F371" s="2" t="s">
        <v>198</v>
      </c>
      <c r="G371" s="2" t="s">
        <v>185</v>
      </c>
      <c r="J371" s="11">
        <f t="shared" si="27"/>
        <v>0</v>
      </c>
      <c r="K371" s="9">
        <f t="shared" si="28"/>
        <v>0</v>
      </c>
      <c r="N371" s="9">
        <f t="shared" si="29"/>
        <v>0</v>
      </c>
      <c r="O371" s="9">
        <f t="shared" si="30"/>
        <v>0</v>
      </c>
    </row>
    <row r="372" spans="1:15" ht="12.75">
      <c r="A372">
        <v>441</v>
      </c>
      <c r="B372">
        <v>131458</v>
      </c>
      <c r="C372">
        <v>7693.062500037299</v>
      </c>
      <c r="D372" t="s">
        <v>178</v>
      </c>
      <c r="F372" s="2" t="s">
        <v>238</v>
      </c>
      <c r="G372" s="2" t="s">
        <v>83</v>
      </c>
      <c r="H372">
        <v>1</v>
      </c>
      <c r="J372" s="11">
        <f t="shared" si="27"/>
        <v>7693.062500037299</v>
      </c>
      <c r="K372" s="9">
        <f t="shared" si="28"/>
        <v>0</v>
      </c>
      <c r="L372">
        <v>1</v>
      </c>
      <c r="N372" s="9">
        <f t="shared" si="29"/>
        <v>7693.062500037299</v>
      </c>
      <c r="O372" s="9">
        <f t="shared" si="30"/>
        <v>0</v>
      </c>
    </row>
    <row r="373" spans="1:15" ht="12.75">
      <c r="A373">
        <v>440</v>
      </c>
      <c r="B373">
        <v>131781</v>
      </c>
      <c r="C373">
        <v>18883.573520266</v>
      </c>
      <c r="D373" t="s">
        <v>178</v>
      </c>
      <c r="F373" s="2" t="s">
        <v>59</v>
      </c>
      <c r="G373" s="2" t="s">
        <v>66</v>
      </c>
      <c r="H373">
        <v>1</v>
      </c>
      <c r="J373" s="11">
        <f t="shared" si="27"/>
        <v>18883.573520266</v>
      </c>
      <c r="K373" s="9">
        <f t="shared" si="28"/>
        <v>0</v>
      </c>
      <c r="L373">
        <v>0.5</v>
      </c>
      <c r="M373">
        <v>0.25</v>
      </c>
      <c r="N373" s="9">
        <f t="shared" si="29"/>
        <v>9441.786760133</v>
      </c>
      <c r="O373" s="9">
        <f t="shared" si="30"/>
        <v>4720.8933800665</v>
      </c>
    </row>
    <row r="374" spans="1:15" ht="12.75">
      <c r="A374">
        <v>441</v>
      </c>
      <c r="B374">
        <v>131856</v>
      </c>
      <c r="C374">
        <v>1469.2426488622998</v>
      </c>
      <c r="D374" t="s">
        <v>178</v>
      </c>
      <c r="F374" s="2" t="s">
        <v>72</v>
      </c>
      <c r="G374" s="2" t="s">
        <v>72</v>
      </c>
      <c r="H374">
        <v>1</v>
      </c>
      <c r="J374" s="11">
        <f t="shared" si="27"/>
        <v>1469.2426488622998</v>
      </c>
      <c r="K374" s="9">
        <f t="shared" si="28"/>
        <v>0</v>
      </c>
      <c r="L374">
        <v>1</v>
      </c>
      <c r="N374" s="9">
        <f t="shared" si="29"/>
        <v>1469.2426488622998</v>
      </c>
      <c r="O374" s="9">
        <f t="shared" si="30"/>
        <v>0</v>
      </c>
    </row>
    <row r="375" spans="1:15" ht="12.75">
      <c r="A375">
        <v>440</v>
      </c>
      <c r="B375">
        <v>132436</v>
      </c>
      <c r="C375">
        <v>7201.2773382551995</v>
      </c>
      <c r="D375" t="s">
        <v>178</v>
      </c>
      <c r="F375" s="2" t="s">
        <v>59</v>
      </c>
      <c r="G375" s="2" t="s">
        <v>66</v>
      </c>
      <c r="H375">
        <v>1</v>
      </c>
      <c r="J375" s="11">
        <f t="shared" si="27"/>
        <v>7201.2773382551995</v>
      </c>
      <c r="K375" s="9">
        <f t="shared" si="28"/>
        <v>0</v>
      </c>
      <c r="L375">
        <v>0.5</v>
      </c>
      <c r="M375">
        <v>0.25</v>
      </c>
      <c r="N375" s="9">
        <f t="shared" si="29"/>
        <v>3600.6386691275998</v>
      </c>
      <c r="O375" s="9">
        <f t="shared" si="30"/>
        <v>1800.3193345637999</v>
      </c>
    </row>
    <row r="376" spans="1:15" ht="12.75">
      <c r="A376">
        <v>163</v>
      </c>
      <c r="B376">
        <v>133318</v>
      </c>
      <c r="C376">
        <v>107526.7249587</v>
      </c>
      <c r="D376" t="s">
        <v>178</v>
      </c>
      <c r="F376" s="2" t="s">
        <v>239</v>
      </c>
      <c r="G376" s="2" t="s">
        <v>38</v>
      </c>
      <c r="H376">
        <v>1</v>
      </c>
      <c r="J376" s="11">
        <f t="shared" si="27"/>
        <v>107526.7249587</v>
      </c>
      <c r="K376" s="9">
        <f t="shared" si="28"/>
        <v>0</v>
      </c>
      <c r="L376">
        <v>1</v>
      </c>
      <c r="N376" s="9">
        <f t="shared" si="29"/>
        <v>107526.7249587</v>
      </c>
      <c r="O376" s="9">
        <f t="shared" si="30"/>
        <v>0</v>
      </c>
    </row>
    <row r="377" spans="1:15" ht="12.75">
      <c r="A377">
        <v>140</v>
      </c>
      <c r="B377">
        <v>133603</v>
      </c>
      <c r="C377">
        <v>10090.271776721998</v>
      </c>
      <c r="D377" t="s">
        <v>178</v>
      </c>
      <c r="F377" s="2" t="s">
        <v>78</v>
      </c>
      <c r="G377" s="2" t="s">
        <v>36</v>
      </c>
      <c r="H377">
        <v>1</v>
      </c>
      <c r="J377" s="11">
        <f t="shared" si="27"/>
        <v>10090.271776721998</v>
      </c>
      <c r="K377" s="9">
        <f t="shared" si="28"/>
        <v>0</v>
      </c>
      <c r="L377">
        <v>0.5</v>
      </c>
      <c r="M377">
        <v>0.25</v>
      </c>
      <c r="N377" s="9">
        <f t="shared" si="29"/>
        <v>5045.135888360999</v>
      </c>
      <c r="O377" s="9">
        <f t="shared" si="30"/>
        <v>2522.5679441804996</v>
      </c>
    </row>
    <row r="378" spans="1:15" ht="12.75">
      <c r="A378">
        <v>469</v>
      </c>
      <c r="B378">
        <v>134585</v>
      </c>
      <c r="C378">
        <v>6264.4204680297</v>
      </c>
      <c r="D378" t="s">
        <v>178</v>
      </c>
      <c r="F378" s="2" t="s">
        <v>133</v>
      </c>
      <c r="G378" s="2" t="s">
        <v>137</v>
      </c>
      <c r="I378">
        <v>0.5</v>
      </c>
      <c r="J378" s="11">
        <f t="shared" si="27"/>
        <v>0</v>
      </c>
      <c r="K378" s="9">
        <f t="shared" si="28"/>
        <v>3132.21023401485</v>
      </c>
      <c r="M378">
        <v>0.5</v>
      </c>
      <c r="N378" s="9">
        <f t="shared" si="29"/>
        <v>0</v>
      </c>
      <c r="O378" s="9">
        <f t="shared" si="30"/>
        <v>3132.21023401485</v>
      </c>
    </row>
    <row r="379" spans="1:15" ht="12.75">
      <c r="A379">
        <v>469</v>
      </c>
      <c r="B379">
        <v>134586</v>
      </c>
      <c r="C379">
        <v>1979.474173917</v>
      </c>
      <c r="D379" t="s">
        <v>178</v>
      </c>
      <c r="F379" s="2" t="s">
        <v>137</v>
      </c>
      <c r="G379" s="2" t="s">
        <v>137</v>
      </c>
      <c r="H379">
        <v>1</v>
      </c>
      <c r="J379" s="11">
        <f t="shared" si="27"/>
        <v>1979.474173917</v>
      </c>
      <c r="K379" s="9">
        <f t="shared" si="28"/>
        <v>0</v>
      </c>
      <c r="L379">
        <v>1</v>
      </c>
      <c r="N379" s="9">
        <f t="shared" si="29"/>
        <v>1979.474173917</v>
      </c>
      <c r="O379" s="9">
        <f t="shared" si="30"/>
        <v>0</v>
      </c>
    </row>
    <row r="380" spans="1:15" ht="12.75">
      <c r="A380">
        <v>468</v>
      </c>
      <c r="B380">
        <v>134923</v>
      </c>
      <c r="C380">
        <v>48958.16809632599</v>
      </c>
      <c r="D380" t="s">
        <v>178</v>
      </c>
      <c r="F380" s="2" t="s">
        <v>181</v>
      </c>
      <c r="G380" s="2" t="s">
        <v>181</v>
      </c>
      <c r="H380">
        <v>1</v>
      </c>
      <c r="J380" s="11">
        <f t="shared" si="27"/>
        <v>48958.16809632599</v>
      </c>
      <c r="K380" s="9">
        <f t="shared" si="28"/>
        <v>0</v>
      </c>
      <c r="L380">
        <v>1</v>
      </c>
      <c r="N380" s="9">
        <f t="shared" si="29"/>
        <v>48958.16809632599</v>
      </c>
      <c r="O380" s="9">
        <f t="shared" si="30"/>
        <v>0</v>
      </c>
    </row>
    <row r="381" spans="1:15" ht="12.75">
      <c r="A381">
        <v>474</v>
      </c>
      <c r="B381">
        <v>134998</v>
      </c>
      <c r="C381">
        <v>16140.820907999</v>
      </c>
      <c r="D381" t="s">
        <v>178</v>
      </c>
      <c r="F381" s="2" t="s">
        <v>89</v>
      </c>
      <c r="G381" s="2" t="s">
        <v>89</v>
      </c>
      <c r="H381">
        <v>1</v>
      </c>
      <c r="J381" s="11">
        <f t="shared" si="27"/>
        <v>16140.820907999</v>
      </c>
      <c r="K381" s="9">
        <f t="shared" si="28"/>
        <v>0</v>
      </c>
      <c r="L381">
        <v>1</v>
      </c>
      <c r="N381" s="9">
        <f t="shared" si="29"/>
        <v>16140.820907999</v>
      </c>
      <c r="O381" s="9">
        <f t="shared" si="30"/>
        <v>0</v>
      </c>
    </row>
    <row r="382" spans="1:15" ht="12.75">
      <c r="A382">
        <v>469</v>
      </c>
      <c r="B382">
        <v>135191</v>
      </c>
      <c r="C382">
        <v>4543.020935572699</v>
      </c>
      <c r="D382" t="s">
        <v>178</v>
      </c>
      <c r="F382" s="2" t="s">
        <v>133</v>
      </c>
      <c r="G382" s="2" t="s">
        <v>68</v>
      </c>
      <c r="J382" s="11">
        <f t="shared" si="27"/>
        <v>0</v>
      </c>
      <c r="K382" s="9">
        <f t="shared" si="28"/>
        <v>0</v>
      </c>
      <c r="N382" s="9">
        <f t="shared" si="29"/>
        <v>0</v>
      </c>
      <c r="O382" s="9">
        <f t="shared" si="30"/>
        <v>0</v>
      </c>
    </row>
    <row r="383" spans="1:15" ht="12.75">
      <c r="A383">
        <v>468</v>
      </c>
      <c r="B383">
        <v>135283</v>
      </c>
      <c r="C383">
        <v>3078.8944619298</v>
      </c>
      <c r="D383" t="s">
        <v>178</v>
      </c>
      <c r="F383" s="2" t="s">
        <v>35</v>
      </c>
      <c r="G383" s="2" t="s">
        <v>181</v>
      </c>
      <c r="I383">
        <v>0.5</v>
      </c>
      <c r="J383" s="11">
        <f t="shared" si="27"/>
        <v>0</v>
      </c>
      <c r="K383" s="9">
        <f t="shared" si="28"/>
        <v>1539.4472309649</v>
      </c>
      <c r="M383">
        <v>0.5</v>
      </c>
      <c r="N383" s="9">
        <f t="shared" si="29"/>
        <v>0</v>
      </c>
      <c r="O383" s="9">
        <f t="shared" si="30"/>
        <v>1539.4472309649</v>
      </c>
    </row>
    <row r="384" spans="1:15" ht="12.75">
      <c r="A384">
        <v>473</v>
      </c>
      <c r="B384">
        <v>136084</v>
      </c>
      <c r="C384">
        <v>1482.5465349459998</v>
      </c>
      <c r="D384" t="s">
        <v>178</v>
      </c>
      <c r="F384" s="2" t="s">
        <v>68</v>
      </c>
      <c r="G384" s="2" t="s">
        <v>59</v>
      </c>
      <c r="I384">
        <v>0.5</v>
      </c>
      <c r="J384" s="11">
        <f t="shared" si="27"/>
        <v>0</v>
      </c>
      <c r="K384" s="9">
        <f t="shared" si="28"/>
        <v>741.2732674729999</v>
      </c>
      <c r="L384">
        <v>0</v>
      </c>
      <c r="M384">
        <v>0.5</v>
      </c>
      <c r="N384" s="9">
        <f t="shared" si="29"/>
        <v>0</v>
      </c>
      <c r="O384" s="9">
        <f t="shared" si="30"/>
        <v>741.2732674729999</v>
      </c>
    </row>
    <row r="385" spans="1:15" ht="12.75">
      <c r="A385">
        <v>469</v>
      </c>
      <c r="B385">
        <v>136088</v>
      </c>
      <c r="C385">
        <v>24425.734685197</v>
      </c>
      <c r="D385" t="s">
        <v>178</v>
      </c>
      <c r="F385" s="2" t="s">
        <v>66</v>
      </c>
      <c r="G385" s="2" t="s">
        <v>59</v>
      </c>
      <c r="H385">
        <v>1</v>
      </c>
      <c r="J385" s="11">
        <f t="shared" si="27"/>
        <v>24425.734685197</v>
      </c>
      <c r="K385" s="9">
        <f t="shared" si="28"/>
        <v>0</v>
      </c>
      <c r="L385">
        <v>0.5</v>
      </c>
      <c r="M385">
        <v>0.25</v>
      </c>
      <c r="N385" s="9">
        <f t="shared" si="29"/>
        <v>12212.8673425985</v>
      </c>
      <c r="O385" s="9">
        <f t="shared" si="30"/>
        <v>6106.43367129925</v>
      </c>
    </row>
    <row r="386" spans="1:15" ht="12.75">
      <c r="A386">
        <v>550</v>
      </c>
      <c r="B386">
        <v>137355</v>
      </c>
      <c r="C386">
        <v>12109.871500562998</v>
      </c>
      <c r="D386" t="s">
        <v>178</v>
      </c>
      <c r="F386" s="2" t="s">
        <v>122</v>
      </c>
      <c r="G386" s="2" t="s">
        <v>34</v>
      </c>
      <c r="H386">
        <v>1</v>
      </c>
      <c r="J386" s="11">
        <f t="shared" si="27"/>
        <v>12109.871500562998</v>
      </c>
      <c r="K386" s="9">
        <f t="shared" si="28"/>
        <v>0</v>
      </c>
      <c r="L386">
        <v>0.5</v>
      </c>
      <c r="M386">
        <v>0.25</v>
      </c>
      <c r="N386" s="9">
        <f t="shared" si="29"/>
        <v>6054.935750281499</v>
      </c>
      <c r="O386" s="9">
        <f t="shared" si="30"/>
        <v>3027.4678751407496</v>
      </c>
    </row>
    <row r="387" spans="1:15" ht="12.75">
      <c r="A387">
        <v>477</v>
      </c>
      <c r="B387">
        <v>137572</v>
      </c>
      <c r="C387">
        <v>6185.018279746199</v>
      </c>
      <c r="D387" t="s">
        <v>178</v>
      </c>
      <c r="F387" s="2" t="s">
        <v>212</v>
      </c>
      <c r="G387" s="2" t="s">
        <v>59</v>
      </c>
      <c r="H387">
        <v>1</v>
      </c>
      <c r="J387" s="11">
        <f t="shared" si="27"/>
        <v>6185.018279746199</v>
      </c>
      <c r="K387" s="9">
        <f t="shared" si="28"/>
        <v>0</v>
      </c>
      <c r="L387">
        <v>0.5</v>
      </c>
      <c r="N387" s="9">
        <f t="shared" si="29"/>
        <v>3092.5091398730997</v>
      </c>
      <c r="O387" s="9">
        <f t="shared" si="30"/>
        <v>0</v>
      </c>
    </row>
    <row r="388" spans="1:15" ht="12.75">
      <c r="A388">
        <v>149</v>
      </c>
      <c r="B388">
        <v>137575</v>
      </c>
      <c r="C388">
        <v>7424.818675830999</v>
      </c>
      <c r="D388" t="s">
        <v>178</v>
      </c>
      <c r="F388" s="2" t="s">
        <v>40</v>
      </c>
      <c r="G388" s="2" t="s">
        <v>59</v>
      </c>
      <c r="I388">
        <v>0.5</v>
      </c>
      <c r="J388" s="11">
        <f t="shared" si="27"/>
        <v>0</v>
      </c>
      <c r="K388" s="9">
        <f t="shared" si="28"/>
        <v>3712.4093379154997</v>
      </c>
      <c r="M388">
        <v>0.4</v>
      </c>
      <c r="N388" s="9">
        <f t="shared" si="29"/>
        <v>0</v>
      </c>
      <c r="O388" s="9">
        <f t="shared" si="30"/>
        <v>2969.9274703324</v>
      </c>
    </row>
    <row r="389" spans="1:15" ht="12.75">
      <c r="A389">
        <v>507</v>
      </c>
      <c r="B389">
        <v>137623</v>
      </c>
      <c r="C389">
        <v>9858.104791484799</v>
      </c>
      <c r="D389" t="s">
        <v>178</v>
      </c>
      <c r="F389" s="2" t="s">
        <v>151</v>
      </c>
      <c r="G389" s="2" t="s">
        <v>36</v>
      </c>
      <c r="H389">
        <v>1</v>
      </c>
      <c r="J389" s="11">
        <f t="shared" si="27"/>
        <v>9858.104791484799</v>
      </c>
      <c r="K389" s="9">
        <f t="shared" si="28"/>
        <v>0</v>
      </c>
      <c r="L389">
        <v>0.5</v>
      </c>
      <c r="M389">
        <v>0.25</v>
      </c>
      <c r="N389" s="9">
        <f t="shared" si="29"/>
        <v>4929.052395742399</v>
      </c>
      <c r="O389" s="9">
        <f t="shared" si="30"/>
        <v>2464.5261978711997</v>
      </c>
    </row>
    <row r="390" spans="1:15" ht="12.75">
      <c r="A390">
        <v>550</v>
      </c>
      <c r="B390">
        <v>137768</v>
      </c>
      <c r="C390">
        <v>2980.3707611411996</v>
      </c>
      <c r="D390" t="s">
        <v>178</v>
      </c>
      <c r="F390" s="2" t="s">
        <v>34</v>
      </c>
      <c r="G390" s="2" t="s">
        <v>34</v>
      </c>
      <c r="H390">
        <v>1</v>
      </c>
      <c r="J390" s="11">
        <f t="shared" si="27"/>
        <v>2980.3707611411996</v>
      </c>
      <c r="K390" s="9">
        <f t="shared" si="28"/>
        <v>0</v>
      </c>
      <c r="L390">
        <v>1</v>
      </c>
      <c r="N390" s="9">
        <f t="shared" si="29"/>
        <v>2980.3707611411996</v>
      </c>
      <c r="O390" s="9">
        <f t="shared" si="30"/>
        <v>0</v>
      </c>
    </row>
    <row r="391" spans="1:15" ht="12.75">
      <c r="A391">
        <v>506</v>
      </c>
      <c r="B391">
        <v>137809</v>
      </c>
      <c r="C391">
        <v>11148.507487494999</v>
      </c>
      <c r="D391" t="s">
        <v>178</v>
      </c>
      <c r="F391" s="2" t="s">
        <v>204</v>
      </c>
      <c r="G391" s="2" t="s">
        <v>59</v>
      </c>
      <c r="H391">
        <v>1</v>
      </c>
      <c r="J391" s="11">
        <f t="shared" si="27"/>
        <v>11148.507487494999</v>
      </c>
      <c r="K391" s="9">
        <f t="shared" si="28"/>
        <v>0</v>
      </c>
      <c r="L391">
        <v>0.8</v>
      </c>
      <c r="M391">
        <v>0.1</v>
      </c>
      <c r="N391" s="9">
        <f t="shared" si="29"/>
        <v>8918.805989995999</v>
      </c>
      <c r="O391" s="9">
        <f t="shared" si="30"/>
        <v>1114.8507487494999</v>
      </c>
    </row>
    <row r="392" spans="1:15" ht="12.75">
      <c r="A392">
        <v>542</v>
      </c>
      <c r="B392">
        <v>137824</v>
      </c>
      <c r="C392">
        <v>5812.2660723533</v>
      </c>
      <c r="D392" t="s">
        <v>178</v>
      </c>
      <c r="F392" s="2" t="s">
        <v>34</v>
      </c>
      <c r="G392" s="2" t="s">
        <v>45</v>
      </c>
      <c r="I392">
        <v>0.5</v>
      </c>
      <c r="J392" s="11">
        <f t="shared" si="27"/>
        <v>0</v>
      </c>
      <c r="K392" s="9">
        <f t="shared" si="28"/>
        <v>2906.13303617665</v>
      </c>
      <c r="M392">
        <v>0.5</v>
      </c>
      <c r="N392" s="9">
        <f t="shared" si="29"/>
        <v>0</v>
      </c>
      <c r="O392" s="9">
        <f t="shared" si="30"/>
        <v>2906.13303617665</v>
      </c>
    </row>
    <row r="393" spans="1:15" ht="12.75">
      <c r="A393">
        <v>499</v>
      </c>
      <c r="B393">
        <v>137851</v>
      </c>
      <c r="C393">
        <v>10823.877652332</v>
      </c>
      <c r="D393" t="s">
        <v>178</v>
      </c>
      <c r="F393" s="2" t="s">
        <v>68</v>
      </c>
      <c r="G393" s="2" t="s">
        <v>68</v>
      </c>
      <c r="H393">
        <v>1</v>
      </c>
      <c r="J393" s="11">
        <f t="shared" si="27"/>
        <v>10823.877652332</v>
      </c>
      <c r="K393" s="9">
        <f t="shared" si="28"/>
        <v>0</v>
      </c>
      <c r="L393">
        <v>1</v>
      </c>
      <c r="N393" s="9">
        <f t="shared" si="29"/>
        <v>10823.877652332</v>
      </c>
      <c r="O393" s="9">
        <f t="shared" si="30"/>
        <v>0</v>
      </c>
    </row>
    <row r="394" spans="1:15" ht="12.75">
      <c r="A394">
        <v>477</v>
      </c>
      <c r="B394">
        <v>137866</v>
      </c>
      <c r="C394">
        <v>2935.7576831653996</v>
      </c>
      <c r="D394" t="s">
        <v>178</v>
      </c>
      <c r="F394" s="2" t="s">
        <v>45</v>
      </c>
      <c r="G394" s="2" t="s">
        <v>78</v>
      </c>
      <c r="H394">
        <v>1</v>
      </c>
      <c r="J394" s="11">
        <f t="shared" si="27"/>
        <v>2935.7576831653996</v>
      </c>
      <c r="K394" s="9">
        <f t="shared" si="28"/>
        <v>0</v>
      </c>
      <c r="L394">
        <v>0.5</v>
      </c>
      <c r="M394">
        <v>0.25</v>
      </c>
      <c r="N394" s="9">
        <f t="shared" si="29"/>
        <v>1467.8788415826998</v>
      </c>
      <c r="O394" s="9">
        <f t="shared" si="30"/>
        <v>733.9394207913499</v>
      </c>
    </row>
    <row r="395" spans="1:15" ht="12.75">
      <c r="A395">
        <v>547</v>
      </c>
      <c r="B395">
        <v>137868</v>
      </c>
      <c r="C395">
        <v>3784.8808436785</v>
      </c>
      <c r="D395" t="s">
        <v>178</v>
      </c>
      <c r="F395" s="2" t="s">
        <v>201</v>
      </c>
      <c r="G395" s="2" t="s">
        <v>49</v>
      </c>
      <c r="H395">
        <v>1</v>
      </c>
      <c r="J395" s="11">
        <f t="shared" si="27"/>
        <v>3784.8808436785</v>
      </c>
      <c r="K395" s="9">
        <f t="shared" si="28"/>
        <v>0</v>
      </c>
      <c r="L395">
        <v>1</v>
      </c>
      <c r="N395" s="9">
        <f t="shared" si="29"/>
        <v>3784.8808436785</v>
      </c>
      <c r="O395" s="9">
        <f t="shared" si="30"/>
        <v>0</v>
      </c>
    </row>
    <row r="396" spans="1:15" ht="12.75">
      <c r="A396">
        <v>160</v>
      </c>
      <c r="B396">
        <v>137899</v>
      </c>
      <c r="C396">
        <v>3012.4859827584996</v>
      </c>
      <c r="D396" t="s">
        <v>178</v>
      </c>
      <c r="F396" s="2" t="s">
        <v>200</v>
      </c>
      <c r="G396" s="2" t="s">
        <v>36</v>
      </c>
      <c r="H396">
        <v>1</v>
      </c>
      <c r="J396" s="11">
        <f t="shared" si="27"/>
        <v>3012.4859827584996</v>
      </c>
      <c r="K396" s="9">
        <f t="shared" si="28"/>
        <v>0</v>
      </c>
      <c r="L396">
        <v>1</v>
      </c>
      <c r="N396" s="9">
        <f t="shared" si="29"/>
        <v>3012.4859827584996</v>
      </c>
      <c r="O396" s="9">
        <f t="shared" si="30"/>
        <v>0</v>
      </c>
    </row>
    <row r="397" spans="1:15" ht="12.75">
      <c r="A397">
        <v>506</v>
      </c>
      <c r="B397">
        <v>138245</v>
      </c>
      <c r="C397">
        <v>5808.5055477139995</v>
      </c>
      <c r="D397" t="s">
        <v>178</v>
      </c>
      <c r="F397" s="2" t="s">
        <v>68</v>
      </c>
      <c r="G397" s="2" t="s">
        <v>68</v>
      </c>
      <c r="H397">
        <v>1</v>
      </c>
      <c r="J397" s="11">
        <f t="shared" si="27"/>
        <v>5808.5055477139995</v>
      </c>
      <c r="K397" s="9">
        <f t="shared" si="28"/>
        <v>0</v>
      </c>
      <c r="L397">
        <v>1</v>
      </c>
      <c r="N397" s="9">
        <f t="shared" si="29"/>
        <v>5808.5055477139995</v>
      </c>
      <c r="O397" s="9">
        <f t="shared" si="30"/>
        <v>0</v>
      </c>
    </row>
    <row r="398" spans="1:15" ht="12.75">
      <c r="A398">
        <v>477</v>
      </c>
      <c r="B398">
        <v>138257</v>
      </c>
      <c r="C398">
        <v>4658.1379172206</v>
      </c>
      <c r="D398" t="s">
        <v>178</v>
      </c>
      <c r="F398" s="2" t="s">
        <v>36</v>
      </c>
      <c r="G398" s="2" t="s">
        <v>36</v>
      </c>
      <c r="H398">
        <v>1</v>
      </c>
      <c r="J398" s="11">
        <f t="shared" si="27"/>
        <v>4658.1379172206</v>
      </c>
      <c r="K398" s="9">
        <f t="shared" si="28"/>
        <v>0</v>
      </c>
      <c r="L398">
        <v>1</v>
      </c>
      <c r="N398" s="9">
        <f t="shared" si="29"/>
        <v>4658.1379172206</v>
      </c>
      <c r="O398" s="9">
        <f t="shared" si="30"/>
        <v>0</v>
      </c>
    </row>
    <row r="399" spans="1:15" ht="12.75">
      <c r="A399">
        <v>499</v>
      </c>
      <c r="B399">
        <v>138488</v>
      </c>
      <c r="C399">
        <v>19183.634576845998</v>
      </c>
      <c r="D399" t="s">
        <v>178</v>
      </c>
      <c r="F399" s="2" t="s">
        <v>240</v>
      </c>
      <c r="G399" s="2" t="s">
        <v>59</v>
      </c>
      <c r="H399">
        <v>1</v>
      </c>
      <c r="J399" s="11">
        <f t="shared" si="27"/>
        <v>19183.634576845998</v>
      </c>
      <c r="K399" s="9">
        <f t="shared" si="28"/>
        <v>0</v>
      </c>
      <c r="L399">
        <v>0.5</v>
      </c>
      <c r="M399">
        <v>0.25</v>
      </c>
      <c r="N399" s="9">
        <f t="shared" si="29"/>
        <v>9591.817288422999</v>
      </c>
      <c r="O399" s="9">
        <f t="shared" si="30"/>
        <v>4795.908644211499</v>
      </c>
    </row>
    <row r="400" spans="1:15" ht="12.75">
      <c r="A400">
        <v>477</v>
      </c>
      <c r="B400">
        <v>138529</v>
      </c>
      <c r="C400">
        <v>9322.1002797931</v>
      </c>
      <c r="D400" t="s">
        <v>178</v>
      </c>
      <c r="F400" s="2" t="s">
        <v>45</v>
      </c>
      <c r="G400" s="2" t="s">
        <v>78</v>
      </c>
      <c r="H400">
        <v>1</v>
      </c>
      <c r="J400" s="11">
        <f t="shared" si="27"/>
        <v>9322.1002797931</v>
      </c>
      <c r="K400" s="9">
        <f t="shared" si="28"/>
        <v>0</v>
      </c>
      <c r="L400">
        <v>0.5</v>
      </c>
      <c r="M400">
        <v>0.25</v>
      </c>
      <c r="N400" s="9">
        <f t="shared" si="29"/>
        <v>4661.05013989655</v>
      </c>
      <c r="O400" s="9">
        <f t="shared" si="30"/>
        <v>2330.525069948275</v>
      </c>
    </row>
    <row r="401" spans="1:15" ht="13.5" thickBot="1">
      <c r="A401">
        <v>565</v>
      </c>
      <c r="B401">
        <v>129635</v>
      </c>
      <c r="C401" s="1">
        <v>4000.9598100035996</v>
      </c>
      <c r="D401" t="s">
        <v>178</v>
      </c>
      <c r="F401" s="3" t="s">
        <v>68</v>
      </c>
      <c r="G401" s="3" t="s">
        <v>68</v>
      </c>
      <c r="H401" s="1">
        <v>1</v>
      </c>
      <c r="I401" s="1"/>
      <c r="J401" s="12">
        <f t="shared" si="27"/>
        <v>4000.9598100035996</v>
      </c>
      <c r="K401" s="10">
        <f t="shared" si="28"/>
        <v>0</v>
      </c>
      <c r="L401" s="1">
        <v>1</v>
      </c>
      <c r="M401" s="1"/>
      <c r="N401" s="10">
        <f t="shared" si="29"/>
        <v>4000.9598100035996</v>
      </c>
      <c r="O401" s="10">
        <f t="shared" si="30"/>
        <v>0</v>
      </c>
    </row>
    <row r="402" spans="3:15" ht="12.75">
      <c r="C402">
        <f>SUM(C362:C401)</f>
        <v>472837.8677515404</v>
      </c>
      <c r="G402" s="4" t="s">
        <v>106</v>
      </c>
      <c r="H402">
        <f>SUM(H362:H401)</f>
        <v>32.2</v>
      </c>
      <c r="I402">
        <f aca="true" t="shared" si="31" ref="I402:O402">SUM(I362:I401)</f>
        <v>2.5</v>
      </c>
      <c r="J402">
        <f t="shared" si="31"/>
        <v>422506.03952610766</v>
      </c>
      <c r="K402">
        <f t="shared" si="31"/>
        <v>12031.4731065449</v>
      </c>
      <c r="L402">
        <f t="shared" si="31"/>
        <v>24.8</v>
      </c>
      <c r="M402">
        <f t="shared" si="31"/>
        <v>5.7</v>
      </c>
      <c r="N402">
        <f t="shared" si="31"/>
        <v>342435.56153693894</v>
      </c>
      <c r="O402">
        <f t="shared" si="31"/>
        <v>56024.35515303476</v>
      </c>
    </row>
    <row r="403" spans="7:15" ht="12.75">
      <c r="G403" s="4" t="s">
        <v>107</v>
      </c>
      <c r="H403">
        <f>COUNT(C362:C401)</f>
        <v>40</v>
      </c>
      <c r="I403">
        <v>40</v>
      </c>
      <c r="J403" s="9"/>
      <c r="K403" s="9"/>
      <c r="L403">
        <v>40</v>
      </c>
      <c r="M403">
        <v>40</v>
      </c>
      <c r="N403" s="9"/>
      <c r="O403" s="9"/>
    </row>
    <row r="404" spans="7:15" ht="12.75">
      <c r="G404" s="5" t="s">
        <v>108</v>
      </c>
      <c r="H404" s="34">
        <f>H402/H403</f>
        <v>0.805</v>
      </c>
      <c r="I404" s="34">
        <f>SUM(H402:I402)/I403</f>
        <v>0.8675</v>
      </c>
      <c r="J404" s="6">
        <f>J402/C402</f>
        <v>0.8935537281208612</v>
      </c>
      <c r="K404" s="6">
        <f>SUM(J402:K402)/C402</f>
        <v>0.9189989682911494</v>
      </c>
      <c r="L404" s="6">
        <f>L402/L403</f>
        <v>0.62</v>
      </c>
      <c r="M404" s="6">
        <f>SUM(L402:M402)/M403</f>
        <v>0.7625</v>
      </c>
      <c r="N404" s="34">
        <f>N402/C402</f>
        <v>0.7242134881567411</v>
      </c>
      <c r="O404" s="34">
        <f>SUM(N402:O402)/C402</f>
        <v>0.8426988273691952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7"/>
  <sheetViews>
    <sheetView zoomScale="75" zoomScaleNormal="75" workbookViewId="0" topLeftCell="A349">
      <selection activeCell="I364" sqref="I364"/>
    </sheetView>
  </sheetViews>
  <sheetFormatPr defaultColWidth="9.140625" defaultRowHeight="12.75"/>
  <cols>
    <col min="14" max="14" width="9.8515625" style="0" customWidth="1"/>
    <col min="15" max="15" width="10.28125" style="0" customWidth="1"/>
  </cols>
  <sheetData>
    <row r="2" spans="1:5" ht="12.75">
      <c r="A2" s="7" t="s">
        <v>287</v>
      </c>
      <c r="E2" t="s">
        <v>292</v>
      </c>
    </row>
    <row r="3" ht="12.75">
      <c r="A3" t="s">
        <v>257</v>
      </c>
    </row>
    <row r="4" ht="12.75">
      <c r="A4" t="s">
        <v>258</v>
      </c>
    </row>
    <row r="5" spans="4:15" ht="12.75">
      <c r="D5" t="s">
        <v>19</v>
      </c>
      <c r="E5" t="s">
        <v>20</v>
      </c>
      <c r="H5" t="s">
        <v>21</v>
      </c>
      <c r="I5" t="s">
        <v>21</v>
      </c>
      <c r="J5" s="9" t="s">
        <v>118</v>
      </c>
      <c r="K5" s="9" t="s">
        <v>30</v>
      </c>
      <c r="L5" t="s">
        <v>22</v>
      </c>
      <c r="M5" t="s">
        <v>22</v>
      </c>
      <c r="N5" s="9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10" t="s">
        <v>121</v>
      </c>
      <c r="K6" s="10" t="s">
        <v>121</v>
      </c>
      <c r="L6" s="1" t="s">
        <v>29</v>
      </c>
      <c r="M6" s="1" t="s">
        <v>30</v>
      </c>
      <c r="N6" s="10" t="s">
        <v>121</v>
      </c>
      <c r="O6" s="10" t="s">
        <v>121</v>
      </c>
    </row>
    <row r="7" spans="1:15" ht="12.75">
      <c r="A7">
        <v>219</v>
      </c>
      <c r="B7">
        <v>49233</v>
      </c>
      <c r="C7">
        <v>179220.98058181998</v>
      </c>
      <c r="D7" t="s">
        <v>177</v>
      </c>
      <c r="F7" s="2" t="s">
        <v>180</v>
      </c>
      <c r="G7" s="2" t="s">
        <v>32</v>
      </c>
      <c r="H7">
        <v>1</v>
      </c>
      <c r="J7" s="11">
        <f>H7*C7</f>
        <v>179220.98058181998</v>
      </c>
      <c r="K7" s="9">
        <f>I7*C7</f>
        <v>0</v>
      </c>
      <c r="L7">
        <v>1</v>
      </c>
      <c r="N7" s="9">
        <f>L7*C7</f>
        <v>179220.98058181998</v>
      </c>
      <c r="O7" s="9">
        <f>M7*C7</f>
        <v>0</v>
      </c>
    </row>
    <row r="8" spans="1:15" ht="12.75">
      <c r="A8">
        <v>219</v>
      </c>
      <c r="B8">
        <v>55578</v>
      </c>
      <c r="C8">
        <v>19448.978483274997</v>
      </c>
      <c r="D8" t="s">
        <v>177</v>
      </c>
      <c r="F8" s="2" t="s">
        <v>259</v>
      </c>
      <c r="G8" s="2" t="s">
        <v>62</v>
      </c>
      <c r="H8">
        <v>1</v>
      </c>
      <c r="J8" s="11">
        <f aca="true" t="shared" si="0" ref="J8:J71">H8*C8</f>
        <v>19448.978483274997</v>
      </c>
      <c r="K8" s="9">
        <f aca="true" t="shared" si="1" ref="K8:K71">I8*C8</f>
        <v>0</v>
      </c>
      <c r="L8">
        <v>1</v>
      </c>
      <c r="N8" s="9">
        <f aca="true" t="shared" si="2" ref="N8:N71">L8*C8</f>
        <v>19448.978483274997</v>
      </c>
      <c r="O8" s="9">
        <f aca="true" t="shared" si="3" ref="O8:O71">M8*C8</f>
        <v>0</v>
      </c>
    </row>
    <row r="9" spans="1:15" ht="12.75">
      <c r="A9">
        <v>854</v>
      </c>
      <c r="B9">
        <v>56411</v>
      </c>
      <c r="C9">
        <v>3243.4484244132996</v>
      </c>
      <c r="D9" t="s">
        <v>177</v>
      </c>
      <c r="F9" s="2" t="s">
        <v>70</v>
      </c>
      <c r="G9" s="2" t="s">
        <v>70</v>
      </c>
      <c r="H9">
        <v>1</v>
      </c>
      <c r="J9" s="11">
        <f t="shared" si="0"/>
        <v>3243.4484244132996</v>
      </c>
      <c r="K9" s="9">
        <f t="shared" si="1"/>
        <v>0</v>
      </c>
      <c r="L9">
        <v>1</v>
      </c>
      <c r="N9" s="9">
        <f t="shared" si="2"/>
        <v>3243.4484244132996</v>
      </c>
      <c r="O9" s="9">
        <f t="shared" si="3"/>
        <v>0</v>
      </c>
    </row>
    <row r="10" spans="1:15" ht="12.75">
      <c r="A10">
        <v>854</v>
      </c>
      <c r="B10">
        <v>56838</v>
      </c>
      <c r="C10">
        <v>3596.3229338229</v>
      </c>
      <c r="D10" t="s">
        <v>177</v>
      </c>
      <c r="F10" s="2" t="s">
        <v>70</v>
      </c>
      <c r="G10" s="2" t="s">
        <v>70</v>
      </c>
      <c r="H10">
        <v>1</v>
      </c>
      <c r="J10" s="11">
        <f t="shared" si="0"/>
        <v>3596.3229338229</v>
      </c>
      <c r="K10" s="9">
        <f t="shared" si="1"/>
        <v>0</v>
      </c>
      <c r="L10">
        <v>1</v>
      </c>
      <c r="N10" s="9">
        <f t="shared" si="2"/>
        <v>3596.3229338229</v>
      </c>
      <c r="O10" s="9">
        <f t="shared" si="3"/>
        <v>0</v>
      </c>
    </row>
    <row r="11" spans="1:15" ht="12.75">
      <c r="A11">
        <v>219</v>
      </c>
      <c r="B11">
        <v>56776</v>
      </c>
      <c r="C11">
        <v>4851.3125000098</v>
      </c>
      <c r="D11" t="s">
        <v>177</v>
      </c>
      <c r="F11" s="2" t="s">
        <v>260</v>
      </c>
      <c r="G11" s="2" t="s">
        <v>62</v>
      </c>
      <c r="H11">
        <v>1</v>
      </c>
      <c r="J11" s="11">
        <f t="shared" si="0"/>
        <v>4851.3125000098</v>
      </c>
      <c r="K11" s="9">
        <f t="shared" si="1"/>
        <v>0</v>
      </c>
      <c r="L11">
        <v>1</v>
      </c>
      <c r="N11" s="9">
        <f t="shared" si="2"/>
        <v>4851.3125000098</v>
      </c>
      <c r="O11" s="9">
        <f t="shared" si="3"/>
        <v>0</v>
      </c>
    </row>
    <row r="12" spans="1:15" ht="12.75">
      <c r="A12">
        <v>219</v>
      </c>
      <c r="B12">
        <v>56976</v>
      </c>
      <c r="C12">
        <v>5390.289206728299</v>
      </c>
      <c r="D12" t="s">
        <v>177</v>
      </c>
      <c r="F12" s="2" t="s">
        <v>187</v>
      </c>
      <c r="G12" s="2" t="s">
        <v>62</v>
      </c>
      <c r="H12">
        <v>1</v>
      </c>
      <c r="J12" s="11">
        <f t="shared" si="0"/>
        <v>5390.289206728299</v>
      </c>
      <c r="K12" s="9">
        <f t="shared" si="1"/>
        <v>0</v>
      </c>
      <c r="L12">
        <v>1</v>
      </c>
      <c r="N12" s="9">
        <f t="shared" si="2"/>
        <v>5390.289206728299</v>
      </c>
      <c r="O12" s="9">
        <f t="shared" si="3"/>
        <v>0</v>
      </c>
    </row>
    <row r="13" spans="1:15" ht="12.75">
      <c r="A13">
        <v>218</v>
      </c>
      <c r="B13">
        <v>57735</v>
      </c>
      <c r="C13">
        <v>1817.0068096518999</v>
      </c>
      <c r="D13" t="s">
        <v>177</v>
      </c>
      <c r="F13" s="2" t="s">
        <v>245</v>
      </c>
      <c r="G13" s="2" t="s">
        <v>181</v>
      </c>
      <c r="H13">
        <v>1</v>
      </c>
      <c r="J13" s="11">
        <f t="shared" si="0"/>
        <v>1817.0068096518999</v>
      </c>
      <c r="K13" s="9">
        <f t="shared" si="1"/>
        <v>0</v>
      </c>
      <c r="L13">
        <v>1</v>
      </c>
      <c r="N13" s="9">
        <f t="shared" si="2"/>
        <v>1817.0068096518999</v>
      </c>
      <c r="O13" s="9">
        <f t="shared" si="3"/>
        <v>0</v>
      </c>
    </row>
    <row r="14" spans="1:15" ht="12.75">
      <c r="A14">
        <v>218</v>
      </c>
      <c r="B14">
        <v>58896</v>
      </c>
      <c r="C14">
        <v>2454.2116134138996</v>
      </c>
      <c r="D14" t="s">
        <v>177</v>
      </c>
      <c r="F14" s="2" t="s">
        <v>261</v>
      </c>
      <c r="G14" s="2" t="s">
        <v>181</v>
      </c>
      <c r="H14">
        <v>1</v>
      </c>
      <c r="J14" s="11">
        <f t="shared" si="0"/>
        <v>2454.2116134138996</v>
      </c>
      <c r="K14" s="9">
        <f t="shared" si="1"/>
        <v>0</v>
      </c>
      <c r="L14">
        <v>1</v>
      </c>
      <c r="N14" s="9">
        <f t="shared" si="2"/>
        <v>2454.2116134138996</v>
      </c>
      <c r="O14" s="9">
        <f t="shared" si="3"/>
        <v>0</v>
      </c>
    </row>
    <row r="15" spans="1:15" ht="12.75">
      <c r="A15">
        <v>455</v>
      </c>
      <c r="B15">
        <v>53983</v>
      </c>
      <c r="C15">
        <v>22814.054455548998</v>
      </c>
      <c r="D15" t="s">
        <v>177</v>
      </c>
      <c r="F15" s="2" t="s">
        <v>77</v>
      </c>
      <c r="G15" s="2" t="s">
        <v>77</v>
      </c>
      <c r="H15">
        <v>1</v>
      </c>
      <c r="J15" s="11">
        <f t="shared" si="0"/>
        <v>22814.054455548998</v>
      </c>
      <c r="K15" s="9">
        <f t="shared" si="1"/>
        <v>0</v>
      </c>
      <c r="L15">
        <v>1</v>
      </c>
      <c r="N15" s="9">
        <f t="shared" si="2"/>
        <v>22814.054455548998</v>
      </c>
      <c r="O15" s="9">
        <f t="shared" si="3"/>
        <v>0</v>
      </c>
    </row>
    <row r="16" spans="1:15" ht="12.75">
      <c r="A16">
        <v>228</v>
      </c>
      <c r="B16">
        <v>55461</v>
      </c>
      <c r="C16">
        <v>2176.620333001</v>
      </c>
      <c r="D16" t="s">
        <v>177</v>
      </c>
      <c r="F16" s="2" t="s">
        <v>77</v>
      </c>
      <c r="G16" s="2" t="s">
        <v>36</v>
      </c>
      <c r="I16">
        <v>0.5</v>
      </c>
      <c r="J16" s="11">
        <f t="shared" si="0"/>
        <v>0</v>
      </c>
      <c r="K16" s="9">
        <f t="shared" si="1"/>
        <v>1088.3101665005</v>
      </c>
      <c r="M16">
        <v>0.5</v>
      </c>
      <c r="N16" s="9">
        <f t="shared" si="2"/>
        <v>0</v>
      </c>
      <c r="O16" s="9">
        <f t="shared" si="3"/>
        <v>1088.3101665005</v>
      </c>
    </row>
    <row r="17" spans="1:15" ht="12.75">
      <c r="A17">
        <v>228</v>
      </c>
      <c r="B17">
        <v>54966</v>
      </c>
      <c r="C17">
        <v>11708.078937708999</v>
      </c>
      <c r="D17" t="s">
        <v>177</v>
      </c>
      <c r="F17" s="2" t="s">
        <v>77</v>
      </c>
      <c r="G17" s="2" t="s">
        <v>77</v>
      </c>
      <c r="H17">
        <v>1</v>
      </c>
      <c r="J17" s="11">
        <f t="shared" si="0"/>
        <v>11708.078937708999</v>
      </c>
      <c r="K17" s="9">
        <f t="shared" si="1"/>
        <v>0</v>
      </c>
      <c r="L17">
        <v>1</v>
      </c>
      <c r="N17" s="9">
        <f t="shared" si="2"/>
        <v>11708.078937708999</v>
      </c>
      <c r="O17" s="9">
        <f t="shared" si="3"/>
        <v>0</v>
      </c>
    </row>
    <row r="18" spans="1:15" ht="12.75">
      <c r="A18">
        <v>227</v>
      </c>
      <c r="B18">
        <v>55791</v>
      </c>
      <c r="C18">
        <v>1500.9263617247</v>
      </c>
      <c r="D18" t="s">
        <v>177</v>
      </c>
      <c r="F18" s="2" t="s">
        <v>137</v>
      </c>
      <c r="G18" s="2" t="s">
        <v>137</v>
      </c>
      <c r="H18">
        <v>1</v>
      </c>
      <c r="J18" s="11">
        <f t="shared" si="0"/>
        <v>1500.9263617247</v>
      </c>
      <c r="K18" s="9">
        <f t="shared" si="1"/>
        <v>0</v>
      </c>
      <c r="L18">
        <v>1</v>
      </c>
      <c r="N18" s="9">
        <f t="shared" si="2"/>
        <v>1500.9263617247</v>
      </c>
      <c r="O18" s="9">
        <f t="shared" si="3"/>
        <v>0</v>
      </c>
    </row>
    <row r="19" spans="1:15" ht="12.75">
      <c r="A19">
        <v>227</v>
      </c>
      <c r="B19">
        <v>55836</v>
      </c>
      <c r="C19">
        <v>3644.4501534625997</v>
      </c>
      <c r="D19" t="s">
        <v>177</v>
      </c>
      <c r="F19" s="2" t="s">
        <v>137</v>
      </c>
      <c r="G19" s="2" t="s">
        <v>137</v>
      </c>
      <c r="H19">
        <v>1</v>
      </c>
      <c r="J19" s="11">
        <f t="shared" si="0"/>
        <v>3644.4501534625997</v>
      </c>
      <c r="K19" s="9">
        <f t="shared" si="1"/>
        <v>0</v>
      </c>
      <c r="L19">
        <v>1</v>
      </c>
      <c r="N19" s="9">
        <f t="shared" si="2"/>
        <v>3644.4501534625997</v>
      </c>
      <c r="O19" s="9">
        <f t="shared" si="3"/>
        <v>0</v>
      </c>
    </row>
    <row r="20" spans="1:15" ht="12.75">
      <c r="A20">
        <v>219</v>
      </c>
      <c r="B20">
        <v>56322</v>
      </c>
      <c r="C20">
        <v>3102.5625</v>
      </c>
      <c r="D20" t="s">
        <v>177</v>
      </c>
      <c r="F20" s="2" t="s">
        <v>187</v>
      </c>
      <c r="G20" s="2" t="s">
        <v>62</v>
      </c>
      <c r="H20">
        <v>1</v>
      </c>
      <c r="J20" s="11">
        <f t="shared" si="0"/>
        <v>3102.5625</v>
      </c>
      <c r="K20" s="9">
        <f t="shared" si="1"/>
        <v>0</v>
      </c>
      <c r="L20">
        <v>1</v>
      </c>
      <c r="N20" s="9">
        <f t="shared" si="2"/>
        <v>3102.5625</v>
      </c>
      <c r="O20" s="9">
        <f t="shared" si="3"/>
        <v>0</v>
      </c>
    </row>
    <row r="21" spans="1:15" ht="12.75">
      <c r="A21">
        <v>229</v>
      </c>
      <c r="B21">
        <v>56624</v>
      </c>
      <c r="C21">
        <v>8437.515464954999</v>
      </c>
      <c r="D21" t="s">
        <v>177</v>
      </c>
      <c r="F21" s="2" t="s">
        <v>137</v>
      </c>
      <c r="G21" s="2" t="s">
        <v>62</v>
      </c>
      <c r="I21">
        <v>0.5</v>
      </c>
      <c r="J21" s="11">
        <f t="shared" si="0"/>
        <v>0</v>
      </c>
      <c r="K21" s="9">
        <f t="shared" si="1"/>
        <v>4218.757732477499</v>
      </c>
      <c r="M21">
        <v>0.5</v>
      </c>
      <c r="N21" s="9">
        <f t="shared" si="2"/>
        <v>0</v>
      </c>
      <c r="O21" s="9">
        <f t="shared" si="3"/>
        <v>4218.757732477499</v>
      </c>
    </row>
    <row r="22" spans="1:15" ht="12.75">
      <c r="A22">
        <v>229</v>
      </c>
      <c r="B22">
        <v>56767</v>
      </c>
      <c r="C22">
        <v>5453.2529608458</v>
      </c>
      <c r="D22" t="s">
        <v>177</v>
      </c>
      <c r="F22" s="2" t="s">
        <v>137</v>
      </c>
      <c r="G22" s="2" t="s">
        <v>62</v>
      </c>
      <c r="I22">
        <v>0.5</v>
      </c>
      <c r="J22" s="11">
        <f t="shared" si="0"/>
        <v>0</v>
      </c>
      <c r="K22" s="9">
        <f t="shared" si="1"/>
        <v>2726.6264804229</v>
      </c>
      <c r="M22">
        <v>0.5</v>
      </c>
      <c r="N22" s="9">
        <f t="shared" si="2"/>
        <v>0</v>
      </c>
      <c r="O22" s="9">
        <f t="shared" si="3"/>
        <v>2726.6264804229</v>
      </c>
    </row>
    <row r="23" spans="1:15" ht="12.75">
      <c r="A23">
        <v>229</v>
      </c>
      <c r="B23">
        <v>56934</v>
      </c>
      <c r="C23">
        <v>3776.1442867964997</v>
      </c>
      <c r="D23" t="s">
        <v>177</v>
      </c>
      <c r="F23" s="2" t="s">
        <v>137</v>
      </c>
      <c r="G23" s="2" t="s">
        <v>137</v>
      </c>
      <c r="H23">
        <v>1</v>
      </c>
      <c r="J23" s="11">
        <f t="shared" si="0"/>
        <v>3776.1442867964997</v>
      </c>
      <c r="K23" s="9">
        <f t="shared" si="1"/>
        <v>0</v>
      </c>
      <c r="L23">
        <v>1</v>
      </c>
      <c r="N23" s="9">
        <f t="shared" si="2"/>
        <v>3776.1442867964997</v>
      </c>
      <c r="O23" s="9">
        <f t="shared" si="3"/>
        <v>0</v>
      </c>
    </row>
    <row r="24" spans="1:15" ht="12.75">
      <c r="A24">
        <v>234</v>
      </c>
      <c r="B24">
        <v>56921</v>
      </c>
      <c r="C24">
        <v>55661.443171570994</v>
      </c>
      <c r="D24" t="s">
        <v>177</v>
      </c>
      <c r="F24" s="2" t="s">
        <v>262</v>
      </c>
      <c r="G24" s="2" t="s">
        <v>137</v>
      </c>
      <c r="H24">
        <v>0.2</v>
      </c>
      <c r="J24" s="11">
        <f t="shared" si="0"/>
        <v>11132.2886343142</v>
      </c>
      <c r="K24" s="9">
        <f t="shared" si="1"/>
        <v>0</v>
      </c>
      <c r="L24">
        <v>0.2</v>
      </c>
      <c r="M24">
        <v>0.4</v>
      </c>
      <c r="N24" s="9">
        <f t="shared" si="2"/>
        <v>11132.2886343142</v>
      </c>
      <c r="O24" s="9">
        <f t="shared" si="3"/>
        <v>22264.5772686284</v>
      </c>
    </row>
    <row r="25" spans="1:15" ht="12.75">
      <c r="A25">
        <v>234</v>
      </c>
      <c r="B25">
        <v>57357</v>
      </c>
      <c r="C25">
        <v>6494.6104556582995</v>
      </c>
      <c r="D25" t="s">
        <v>177</v>
      </c>
      <c r="F25" s="2" t="s">
        <v>77</v>
      </c>
      <c r="G25" s="2" t="s">
        <v>77</v>
      </c>
      <c r="H25">
        <v>1</v>
      </c>
      <c r="J25" s="11">
        <f t="shared" si="0"/>
        <v>6494.6104556582995</v>
      </c>
      <c r="K25" s="9">
        <f t="shared" si="1"/>
        <v>0</v>
      </c>
      <c r="L25">
        <v>1</v>
      </c>
      <c r="N25" s="9">
        <f t="shared" si="2"/>
        <v>6494.6104556582995</v>
      </c>
      <c r="O25" s="9">
        <f t="shared" si="3"/>
        <v>0</v>
      </c>
    </row>
    <row r="26" spans="1:15" ht="12.75">
      <c r="A26">
        <v>232</v>
      </c>
      <c r="B26">
        <v>55730</v>
      </c>
      <c r="C26">
        <v>3952.6392538994996</v>
      </c>
      <c r="D26" t="s">
        <v>177</v>
      </c>
      <c r="F26" s="2" t="s">
        <v>60</v>
      </c>
      <c r="G26" s="2" t="s">
        <v>132</v>
      </c>
      <c r="H26">
        <v>1</v>
      </c>
      <c r="J26" s="11">
        <f t="shared" si="0"/>
        <v>3952.6392538994996</v>
      </c>
      <c r="K26" s="9">
        <f t="shared" si="1"/>
        <v>0</v>
      </c>
      <c r="L26">
        <v>1</v>
      </c>
      <c r="N26" s="9">
        <f t="shared" si="2"/>
        <v>3952.6392538994996</v>
      </c>
      <c r="O26" s="9">
        <f t="shared" si="3"/>
        <v>0</v>
      </c>
    </row>
    <row r="27" spans="1:15" ht="12.75">
      <c r="A27">
        <v>463</v>
      </c>
      <c r="B27">
        <v>56498</v>
      </c>
      <c r="C27">
        <v>2770.4685398600996</v>
      </c>
      <c r="D27" t="s">
        <v>177</v>
      </c>
      <c r="F27" s="2" t="s">
        <v>77</v>
      </c>
      <c r="G27" s="2" t="s">
        <v>77</v>
      </c>
      <c r="H27">
        <v>1</v>
      </c>
      <c r="J27" s="11">
        <f t="shared" si="0"/>
        <v>2770.4685398600996</v>
      </c>
      <c r="K27" s="9">
        <f t="shared" si="1"/>
        <v>0</v>
      </c>
      <c r="L27">
        <v>1</v>
      </c>
      <c r="N27" s="9">
        <f t="shared" si="2"/>
        <v>2770.4685398600996</v>
      </c>
      <c r="O27" s="9">
        <f t="shared" si="3"/>
        <v>0</v>
      </c>
    </row>
    <row r="28" spans="1:15" ht="12.75">
      <c r="A28">
        <v>235</v>
      </c>
      <c r="B28">
        <v>56896</v>
      </c>
      <c r="C28">
        <v>2423.1964020971</v>
      </c>
      <c r="D28" t="s">
        <v>177</v>
      </c>
      <c r="F28" s="2" t="s">
        <v>77</v>
      </c>
      <c r="G28" s="2" t="s">
        <v>36</v>
      </c>
      <c r="I28">
        <v>0.5</v>
      </c>
      <c r="J28" s="11">
        <f t="shared" si="0"/>
        <v>0</v>
      </c>
      <c r="K28" s="9">
        <f t="shared" si="1"/>
        <v>1211.59820104855</v>
      </c>
      <c r="L28">
        <v>0.5</v>
      </c>
      <c r="N28" s="9">
        <f t="shared" si="2"/>
        <v>1211.59820104855</v>
      </c>
      <c r="O28" s="9">
        <f t="shared" si="3"/>
        <v>0</v>
      </c>
    </row>
    <row r="29" spans="1:15" ht="12.75">
      <c r="A29">
        <v>219</v>
      </c>
      <c r="B29">
        <v>57578</v>
      </c>
      <c r="C29">
        <v>4955.3593750075</v>
      </c>
      <c r="D29" t="s">
        <v>177</v>
      </c>
      <c r="F29" s="2" t="s">
        <v>187</v>
      </c>
      <c r="G29" s="2" t="s">
        <v>62</v>
      </c>
      <c r="H29">
        <v>1</v>
      </c>
      <c r="J29" s="11">
        <f t="shared" si="0"/>
        <v>4955.3593750075</v>
      </c>
      <c r="K29" s="9">
        <f t="shared" si="1"/>
        <v>0</v>
      </c>
      <c r="L29">
        <v>1</v>
      </c>
      <c r="N29" s="9">
        <f t="shared" si="2"/>
        <v>4955.3593750075</v>
      </c>
      <c r="O29" s="9">
        <f t="shared" si="3"/>
        <v>0</v>
      </c>
    </row>
    <row r="30" spans="1:15" ht="12.75">
      <c r="A30">
        <v>230</v>
      </c>
      <c r="B30">
        <v>57898</v>
      </c>
      <c r="C30">
        <v>81800.715430243</v>
      </c>
      <c r="D30" t="s">
        <v>177</v>
      </c>
      <c r="F30" s="2" t="s">
        <v>36</v>
      </c>
      <c r="G30" s="2" t="s">
        <v>77</v>
      </c>
      <c r="I30">
        <v>0.5</v>
      </c>
      <c r="J30" s="11">
        <f t="shared" si="0"/>
        <v>0</v>
      </c>
      <c r="K30" s="9">
        <f t="shared" si="1"/>
        <v>40900.3577151215</v>
      </c>
      <c r="M30">
        <v>0.5</v>
      </c>
      <c r="N30" s="9">
        <f t="shared" si="2"/>
        <v>0</v>
      </c>
      <c r="O30" s="9">
        <f t="shared" si="3"/>
        <v>40900.3577151215</v>
      </c>
    </row>
    <row r="31" spans="1:15" ht="12.75">
      <c r="A31">
        <v>2011</v>
      </c>
      <c r="B31">
        <v>59595</v>
      </c>
      <c r="C31">
        <v>12564.687844544998</v>
      </c>
      <c r="D31" t="s">
        <v>177</v>
      </c>
      <c r="F31" s="2" t="s">
        <v>36</v>
      </c>
      <c r="G31" s="2" t="s">
        <v>36</v>
      </c>
      <c r="H31">
        <v>1</v>
      </c>
      <c r="J31" s="11">
        <f t="shared" si="0"/>
        <v>12564.687844544998</v>
      </c>
      <c r="K31" s="9">
        <f t="shared" si="1"/>
        <v>0</v>
      </c>
      <c r="L31">
        <v>1</v>
      </c>
      <c r="N31" s="9">
        <f t="shared" si="2"/>
        <v>12564.687844544998</v>
      </c>
      <c r="O31" s="9">
        <f t="shared" si="3"/>
        <v>0</v>
      </c>
    </row>
    <row r="32" spans="1:15" ht="12.75">
      <c r="A32">
        <v>230</v>
      </c>
      <c r="B32">
        <v>59122</v>
      </c>
      <c r="C32">
        <v>77718.12119015999</v>
      </c>
      <c r="D32" t="s">
        <v>177</v>
      </c>
      <c r="F32" s="2" t="s">
        <v>36</v>
      </c>
      <c r="G32" s="2" t="s">
        <v>36</v>
      </c>
      <c r="H32">
        <v>1</v>
      </c>
      <c r="J32" s="11">
        <f t="shared" si="0"/>
        <v>77718.12119015999</v>
      </c>
      <c r="K32" s="9">
        <f t="shared" si="1"/>
        <v>0</v>
      </c>
      <c r="L32">
        <v>1</v>
      </c>
      <c r="N32" s="9">
        <f t="shared" si="2"/>
        <v>77718.12119015999</v>
      </c>
      <c r="O32" s="9">
        <f t="shared" si="3"/>
        <v>0</v>
      </c>
    </row>
    <row r="33" spans="1:15" ht="12.75">
      <c r="A33">
        <v>230</v>
      </c>
      <c r="B33">
        <v>59754</v>
      </c>
      <c r="C33">
        <v>1329.7712493370998</v>
      </c>
      <c r="D33" t="s">
        <v>177</v>
      </c>
      <c r="F33" s="2" t="s">
        <v>36</v>
      </c>
      <c r="G33" s="2" t="s">
        <v>36</v>
      </c>
      <c r="H33">
        <v>1</v>
      </c>
      <c r="J33" s="11">
        <f t="shared" si="0"/>
        <v>1329.7712493370998</v>
      </c>
      <c r="K33" s="9">
        <f t="shared" si="1"/>
        <v>0</v>
      </c>
      <c r="L33">
        <v>1</v>
      </c>
      <c r="N33" s="9">
        <f t="shared" si="2"/>
        <v>1329.7712493370998</v>
      </c>
      <c r="O33" s="9">
        <f t="shared" si="3"/>
        <v>0</v>
      </c>
    </row>
    <row r="34" spans="1:15" ht="12.75">
      <c r="A34">
        <v>2010</v>
      </c>
      <c r="B34">
        <v>64834</v>
      </c>
      <c r="C34">
        <v>5690.3420008494995</v>
      </c>
      <c r="D34" t="s">
        <v>177</v>
      </c>
      <c r="F34" s="2" t="s">
        <v>36</v>
      </c>
      <c r="G34" s="2" t="s">
        <v>36</v>
      </c>
      <c r="H34">
        <v>1</v>
      </c>
      <c r="J34" s="11">
        <f t="shared" si="0"/>
        <v>5690.3420008494995</v>
      </c>
      <c r="K34" s="9">
        <f t="shared" si="1"/>
        <v>0</v>
      </c>
      <c r="L34">
        <v>1</v>
      </c>
      <c r="N34" s="9">
        <f t="shared" si="2"/>
        <v>5690.3420008494995</v>
      </c>
      <c r="O34" s="9">
        <f t="shared" si="3"/>
        <v>0</v>
      </c>
    </row>
    <row r="35" spans="1:15" ht="12.75">
      <c r="A35">
        <v>2010</v>
      </c>
      <c r="B35">
        <v>66057</v>
      </c>
      <c r="C35">
        <v>52034.99547970299</v>
      </c>
      <c r="D35" t="s">
        <v>177</v>
      </c>
      <c r="F35" s="2" t="s">
        <v>36</v>
      </c>
      <c r="G35" s="2" t="s">
        <v>36</v>
      </c>
      <c r="H35">
        <v>1</v>
      </c>
      <c r="J35" s="11">
        <f t="shared" si="0"/>
        <v>52034.99547970299</v>
      </c>
      <c r="K35" s="9">
        <f t="shared" si="1"/>
        <v>0</v>
      </c>
      <c r="L35">
        <v>1</v>
      </c>
      <c r="N35" s="9">
        <f t="shared" si="2"/>
        <v>52034.99547970299</v>
      </c>
      <c r="O35" s="9">
        <f t="shared" si="3"/>
        <v>0</v>
      </c>
    </row>
    <row r="36" spans="1:15" ht="12.75">
      <c r="A36">
        <v>321</v>
      </c>
      <c r="B36">
        <v>73293</v>
      </c>
      <c r="C36">
        <v>62736.958103508</v>
      </c>
      <c r="D36" t="s">
        <v>177</v>
      </c>
      <c r="F36" s="2" t="s">
        <v>36</v>
      </c>
      <c r="G36" s="2" t="s">
        <v>36</v>
      </c>
      <c r="H36">
        <v>1</v>
      </c>
      <c r="J36" s="11">
        <f t="shared" si="0"/>
        <v>62736.958103508</v>
      </c>
      <c r="K36" s="9">
        <f t="shared" si="1"/>
        <v>0</v>
      </c>
      <c r="L36">
        <v>1</v>
      </c>
      <c r="N36" s="9">
        <f t="shared" si="2"/>
        <v>62736.958103508</v>
      </c>
      <c r="O36" s="9">
        <f t="shared" si="3"/>
        <v>0</v>
      </c>
    </row>
    <row r="37" spans="1:15" ht="12.75">
      <c r="A37">
        <v>321</v>
      </c>
      <c r="B37">
        <v>72776</v>
      </c>
      <c r="C37">
        <v>4814.3027241602995</v>
      </c>
      <c r="D37" t="s">
        <v>177</v>
      </c>
      <c r="F37" s="2" t="s">
        <v>94</v>
      </c>
      <c r="G37" s="2" t="s">
        <v>36</v>
      </c>
      <c r="H37">
        <v>1</v>
      </c>
      <c r="J37" s="11">
        <f t="shared" si="0"/>
        <v>4814.3027241602995</v>
      </c>
      <c r="K37" s="9">
        <f t="shared" si="1"/>
        <v>0</v>
      </c>
      <c r="L37">
        <v>0.8</v>
      </c>
      <c r="M37">
        <v>0.1</v>
      </c>
      <c r="N37" s="9">
        <f t="shared" si="2"/>
        <v>3851.44217932824</v>
      </c>
      <c r="O37" s="9">
        <f t="shared" si="3"/>
        <v>481.43027241603</v>
      </c>
    </row>
    <row r="38" spans="1:15" ht="12.75">
      <c r="A38">
        <v>321</v>
      </c>
      <c r="B38">
        <v>72727</v>
      </c>
      <c r="C38">
        <v>1030.1330912373999</v>
      </c>
      <c r="D38" t="s">
        <v>177</v>
      </c>
      <c r="F38" s="2" t="s">
        <v>77</v>
      </c>
      <c r="G38" s="2" t="s">
        <v>102</v>
      </c>
      <c r="H38">
        <v>1</v>
      </c>
      <c r="J38" s="11">
        <f t="shared" si="0"/>
        <v>1030.1330912373999</v>
      </c>
      <c r="K38" s="9">
        <f t="shared" si="1"/>
        <v>0</v>
      </c>
      <c r="L38">
        <v>0.5</v>
      </c>
      <c r="M38">
        <v>0.25</v>
      </c>
      <c r="N38" s="9">
        <f t="shared" si="2"/>
        <v>515.0665456186999</v>
      </c>
      <c r="O38" s="9">
        <f t="shared" si="3"/>
        <v>257.53327280934997</v>
      </c>
    </row>
    <row r="39" spans="1:15" ht="12.75">
      <c r="A39">
        <v>321</v>
      </c>
      <c r="B39">
        <v>72822</v>
      </c>
      <c r="C39">
        <v>1595.0246834754998</v>
      </c>
      <c r="D39" t="s">
        <v>177</v>
      </c>
      <c r="F39" s="2" t="s">
        <v>86</v>
      </c>
      <c r="G39" s="2" t="s">
        <v>102</v>
      </c>
      <c r="H39">
        <v>1</v>
      </c>
      <c r="J39" s="11">
        <f t="shared" si="0"/>
        <v>1595.0246834754998</v>
      </c>
      <c r="K39" s="9">
        <f t="shared" si="1"/>
        <v>0</v>
      </c>
      <c r="L39">
        <v>1</v>
      </c>
      <c r="N39" s="9">
        <f t="shared" si="2"/>
        <v>1595.0246834754998</v>
      </c>
      <c r="O39" s="9">
        <f t="shared" si="3"/>
        <v>0</v>
      </c>
    </row>
    <row r="40" spans="1:15" ht="12.75">
      <c r="A40">
        <v>324</v>
      </c>
      <c r="B40">
        <v>72909</v>
      </c>
      <c r="C40">
        <v>4543.890666380499</v>
      </c>
      <c r="D40" t="s">
        <v>177</v>
      </c>
      <c r="F40" s="2" t="s">
        <v>60</v>
      </c>
      <c r="G40" s="2" t="s">
        <v>132</v>
      </c>
      <c r="H40">
        <v>1</v>
      </c>
      <c r="J40" s="11">
        <f t="shared" si="0"/>
        <v>4543.890666380499</v>
      </c>
      <c r="K40" s="9">
        <f t="shared" si="1"/>
        <v>0</v>
      </c>
      <c r="L40">
        <v>1</v>
      </c>
      <c r="N40" s="9">
        <f t="shared" si="2"/>
        <v>4543.890666380499</v>
      </c>
      <c r="O40" s="9">
        <f t="shared" si="3"/>
        <v>0</v>
      </c>
    </row>
    <row r="41" spans="1:15" ht="12.75">
      <c r="A41">
        <v>324</v>
      </c>
      <c r="B41">
        <v>73689</v>
      </c>
      <c r="C41">
        <v>10730.922284757999</v>
      </c>
      <c r="D41" t="s">
        <v>177</v>
      </c>
      <c r="F41" s="2" t="s">
        <v>60</v>
      </c>
      <c r="G41" s="2" t="s">
        <v>132</v>
      </c>
      <c r="H41">
        <v>1</v>
      </c>
      <c r="J41" s="11">
        <f t="shared" si="0"/>
        <v>10730.922284757999</v>
      </c>
      <c r="K41" s="9">
        <f t="shared" si="1"/>
        <v>0</v>
      </c>
      <c r="L41">
        <v>1</v>
      </c>
      <c r="N41" s="9">
        <f t="shared" si="2"/>
        <v>10730.922284757999</v>
      </c>
      <c r="O41" s="9">
        <f t="shared" si="3"/>
        <v>0</v>
      </c>
    </row>
    <row r="42" spans="1:15" ht="12.75">
      <c r="A42">
        <v>2007</v>
      </c>
      <c r="B42">
        <v>75045</v>
      </c>
      <c r="C42">
        <v>77532.601036549</v>
      </c>
      <c r="D42" t="s">
        <v>177</v>
      </c>
      <c r="F42" s="2" t="s">
        <v>36</v>
      </c>
      <c r="G42" s="2" t="s">
        <v>36</v>
      </c>
      <c r="H42">
        <v>1</v>
      </c>
      <c r="J42" s="11">
        <f t="shared" si="0"/>
        <v>77532.601036549</v>
      </c>
      <c r="K42" s="9">
        <f t="shared" si="1"/>
        <v>0</v>
      </c>
      <c r="L42">
        <v>1</v>
      </c>
      <c r="N42" s="9">
        <f t="shared" si="2"/>
        <v>77532.601036549</v>
      </c>
      <c r="O42" s="9">
        <f t="shared" si="3"/>
        <v>0</v>
      </c>
    </row>
    <row r="43" spans="1:15" ht="12.75">
      <c r="A43">
        <v>326</v>
      </c>
      <c r="B43">
        <v>76675</v>
      </c>
      <c r="C43">
        <v>4831.9998720884</v>
      </c>
      <c r="D43" t="s">
        <v>177</v>
      </c>
      <c r="F43" s="2" t="s">
        <v>77</v>
      </c>
      <c r="G43" s="2" t="s">
        <v>77</v>
      </c>
      <c r="H43">
        <v>1</v>
      </c>
      <c r="J43" s="11">
        <f t="shared" si="0"/>
        <v>4831.9998720884</v>
      </c>
      <c r="K43" s="9">
        <f t="shared" si="1"/>
        <v>0</v>
      </c>
      <c r="L43">
        <v>1</v>
      </c>
      <c r="N43" s="9">
        <f t="shared" si="2"/>
        <v>4831.9998720884</v>
      </c>
      <c r="O43" s="9">
        <f t="shared" si="3"/>
        <v>0</v>
      </c>
    </row>
    <row r="44" spans="1:15" ht="12.75">
      <c r="A44">
        <v>326</v>
      </c>
      <c r="B44">
        <v>77311</v>
      </c>
      <c r="C44">
        <v>17745.450401097998</v>
      </c>
      <c r="D44" t="s">
        <v>177</v>
      </c>
      <c r="F44" s="2" t="s">
        <v>59</v>
      </c>
      <c r="G44" s="2" t="s">
        <v>59</v>
      </c>
      <c r="H44">
        <v>1</v>
      </c>
      <c r="J44" s="11">
        <f t="shared" si="0"/>
        <v>17745.450401097998</v>
      </c>
      <c r="K44" s="9">
        <f t="shared" si="1"/>
        <v>0</v>
      </c>
      <c r="L44">
        <v>1</v>
      </c>
      <c r="N44" s="9">
        <f t="shared" si="2"/>
        <v>17745.450401097998</v>
      </c>
      <c r="O44" s="9">
        <f t="shared" si="3"/>
        <v>0</v>
      </c>
    </row>
    <row r="45" spans="1:15" ht="12.75">
      <c r="A45">
        <v>328</v>
      </c>
      <c r="B45">
        <v>76803</v>
      </c>
      <c r="C45">
        <v>26841.297677576997</v>
      </c>
      <c r="D45" t="s">
        <v>177</v>
      </c>
      <c r="F45" s="2" t="s">
        <v>36</v>
      </c>
      <c r="G45" s="2" t="s">
        <v>36</v>
      </c>
      <c r="H45">
        <v>1</v>
      </c>
      <c r="J45" s="11">
        <f t="shared" si="0"/>
        <v>26841.297677576997</v>
      </c>
      <c r="K45" s="9">
        <f t="shared" si="1"/>
        <v>0</v>
      </c>
      <c r="L45">
        <v>1</v>
      </c>
      <c r="N45" s="9">
        <f t="shared" si="2"/>
        <v>26841.297677576997</v>
      </c>
      <c r="O45" s="9">
        <f t="shared" si="3"/>
        <v>0</v>
      </c>
    </row>
    <row r="46" spans="1:15" ht="12.75">
      <c r="A46">
        <v>2005</v>
      </c>
      <c r="B46">
        <v>75770</v>
      </c>
      <c r="C46">
        <v>82820.27665524899</v>
      </c>
      <c r="D46" t="s">
        <v>177</v>
      </c>
      <c r="F46" s="2" t="s">
        <v>36</v>
      </c>
      <c r="G46" s="2" t="s">
        <v>77</v>
      </c>
      <c r="I46">
        <v>0.5</v>
      </c>
      <c r="J46" s="11">
        <f t="shared" si="0"/>
        <v>0</v>
      </c>
      <c r="K46" s="9">
        <f t="shared" si="1"/>
        <v>41410.138327624496</v>
      </c>
      <c r="L46">
        <v>1</v>
      </c>
      <c r="N46" s="9">
        <f t="shared" si="2"/>
        <v>82820.27665524899</v>
      </c>
      <c r="O46" s="9">
        <f t="shared" si="3"/>
        <v>0</v>
      </c>
    </row>
    <row r="47" spans="1:15" ht="12.75">
      <c r="A47">
        <v>2005</v>
      </c>
      <c r="B47">
        <v>78030</v>
      </c>
      <c r="C47">
        <v>4023.0624654590997</v>
      </c>
      <c r="D47" t="s">
        <v>177</v>
      </c>
      <c r="F47" s="2" t="s">
        <v>36</v>
      </c>
      <c r="G47" s="2" t="s">
        <v>102</v>
      </c>
      <c r="H47">
        <v>1</v>
      </c>
      <c r="J47" s="11">
        <f t="shared" si="0"/>
        <v>4023.0624654590997</v>
      </c>
      <c r="K47" s="9">
        <f t="shared" si="1"/>
        <v>0</v>
      </c>
      <c r="L47">
        <v>0.5</v>
      </c>
      <c r="M47">
        <v>0.25</v>
      </c>
      <c r="N47" s="9">
        <f t="shared" si="2"/>
        <v>2011.5312327295499</v>
      </c>
      <c r="O47" s="9">
        <f t="shared" si="3"/>
        <v>1005.7656163647749</v>
      </c>
    </row>
    <row r="48" spans="1:15" ht="12.75">
      <c r="A48">
        <v>2005</v>
      </c>
      <c r="B48">
        <v>78032</v>
      </c>
      <c r="C48">
        <v>3197.2441637372</v>
      </c>
      <c r="D48" t="s">
        <v>177</v>
      </c>
      <c r="F48" s="2" t="s">
        <v>77</v>
      </c>
      <c r="G48" s="2" t="s">
        <v>77</v>
      </c>
      <c r="H48">
        <v>1</v>
      </c>
      <c r="J48" s="11">
        <f t="shared" si="0"/>
        <v>3197.2441637372</v>
      </c>
      <c r="K48" s="9">
        <f t="shared" si="1"/>
        <v>0</v>
      </c>
      <c r="L48">
        <v>1</v>
      </c>
      <c r="N48" s="9">
        <f t="shared" si="2"/>
        <v>3197.2441637372</v>
      </c>
      <c r="O48" s="9">
        <f t="shared" si="3"/>
        <v>0</v>
      </c>
    </row>
    <row r="49" spans="1:15" ht="12.75">
      <c r="A49">
        <v>676</v>
      </c>
      <c r="B49">
        <v>78017</v>
      </c>
      <c r="C49">
        <v>5237.9438738897</v>
      </c>
      <c r="D49" t="s">
        <v>177</v>
      </c>
      <c r="F49" s="2" t="s">
        <v>102</v>
      </c>
      <c r="G49" s="2" t="s">
        <v>77</v>
      </c>
      <c r="H49">
        <v>1</v>
      </c>
      <c r="J49" s="11">
        <f t="shared" si="0"/>
        <v>5237.9438738897</v>
      </c>
      <c r="K49" s="9">
        <f t="shared" si="1"/>
        <v>0</v>
      </c>
      <c r="L49">
        <v>0.5</v>
      </c>
      <c r="M49">
        <v>0.25</v>
      </c>
      <c r="N49" s="9">
        <f t="shared" si="2"/>
        <v>2618.97193694485</v>
      </c>
      <c r="O49" s="9">
        <f t="shared" si="3"/>
        <v>1309.485968472425</v>
      </c>
    </row>
    <row r="50" spans="1:15" ht="12.75">
      <c r="A50">
        <v>676</v>
      </c>
      <c r="B50">
        <v>78019</v>
      </c>
      <c r="C50">
        <v>16136.517860122</v>
      </c>
      <c r="D50" t="s">
        <v>177</v>
      </c>
      <c r="F50" s="2" t="s">
        <v>36</v>
      </c>
      <c r="G50" s="2" t="s">
        <v>36</v>
      </c>
      <c r="H50">
        <v>1</v>
      </c>
      <c r="J50" s="11">
        <f t="shared" si="0"/>
        <v>16136.517860122</v>
      </c>
      <c r="K50" s="9">
        <f t="shared" si="1"/>
        <v>0</v>
      </c>
      <c r="L50">
        <v>1</v>
      </c>
      <c r="N50" s="9">
        <f t="shared" si="2"/>
        <v>16136.517860122</v>
      </c>
      <c r="O50" s="9">
        <f t="shared" si="3"/>
        <v>0</v>
      </c>
    </row>
    <row r="51" spans="1:15" ht="12.75">
      <c r="A51">
        <v>332</v>
      </c>
      <c r="B51">
        <v>78117</v>
      </c>
      <c r="C51">
        <v>1647.0909023805998</v>
      </c>
      <c r="D51" t="s">
        <v>177</v>
      </c>
      <c r="F51" s="2" t="s">
        <v>77</v>
      </c>
      <c r="G51" s="2" t="s">
        <v>77</v>
      </c>
      <c r="H51">
        <v>1</v>
      </c>
      <c r="J51" s="11">
        <f t="shared" si="0"/>
        <v>1647.0909023805998</v>
      </c>
      <c r="K51" s="9">
        <f t="shared" si="1"/>
        <v>0</v>
      </c>
      <c r="L51">
        <v>1</v>
      </c>
      <c r="N51" s="9">
        <f t="shared" si="2"/>
        <v>1647.0909023805998</v>
      </c>
      <c r="O51" s="9">
        <f t="shared" si="3"/>
        <v>0</v>
      </c>
    </row>
    <row r="52" spans="1:15" ht="12.75">
      <c r="A52">
        <v>332</v>
      </c>
      <c r="B52">
        <v>78479</v>
      </c>
      <c r="C52">
        <v>7147.574892863599</v>
      </c>
      <c r="D52" t="s">
        <v>177</v>
      </c>
      <c r="F52" s="2" t="s">
        <v>36</v>
      </c>
      <c r="G52" s="2" t="s">
        <v>36</v>
      </c>
      <c r="H52">
        <v>1</v>
      </c>
      <c r="J52" s="11">
        <f t="shared" si="0"/>
        <v>7147.574892863599</v>
      </c>
      <c r="K52" s="9">
        <f t="shared" si="1"/>
        <v>0</v>
      </c>
      <c r="L52">
        <v>1</v>
      </c>
      <c r="N52" s="9">
        <f t="shared" si="2"/>
        <v>7147.574892863599</v>
      </c>
      <c r="O52" s="9">
        <f t="shared" si="3"/>
        <v>0</v>
      </c>
    </row>
    <row r="53" spans="1:15" ht="12.75">
      <c r="A53">
        <v>332</v>
      </c>
      <c r="B53">
        <v>78730</v>
      </c>
      <c r="C53">
        <v>2148.0722332894998</v>
      </c>
      <c r="D53" t="s">
        <v>177</v>
      </c>
      <c r="F53" s="2" t="s">
        <v>77</v>
      </c>
      <c r="G53" s="2" t="s">
        <v>77</v>
      </c>
      <c r="H53">
        <v>1</v>
      </c>
      <c r="J53" s="11">
        <f t="shared" si="0"/>
        <v>2148.0722332894998</v>
      </c>
      <c r="K53" s="9">
        <f t="shared" si="1"/>
        <v>0</v>
      </c>
      <c r="L53">
        <v>1</v>
      </c>
      <c r="N53" s="9">
        <f t="shared" si="2"/>
        <v>2148.0722332894998</v>
      </c>
      <c r="O53" s="9">
        <f t="shared" si="3"/>
        <v>0</v>
      </c>
    </row>
    <row r="54" spans="1:15" ht="12.75">
      <c r="A54">
        <v>332</v>
      </c>
      <c r="B54">
        <v>78424</v>
      </c>
      <c r="C54">
        <v>2812.4271262548996</v>
      </c>
      <c r="D54" t="s">
        <v>177</v>
      </c>
      <c r="F54" s="2" t="s">
        <v>263</v>
      </c>
      <c r="G54" s="2" t="s">
        <v>137</v>
      </c>
      <c r="H54">
        <v>1</v>
      </c>
      <c r="J54" s="11">
        <f t="shared" si="0"/>
        <v>2812.4271262548996</v>
      </c>
      <c r="K54" s="9">
        <f t="shared" si="1"/>
        <v>0</v>
      </c>
      <c r="L54">
        <v>0.8</v>
      </c>
      <c r="M54">
        <v>0.1</v>
      </c>
      <c r="N54" s="9">
        <f t="shared" si="2"/>
        <v>2249.9417010039197</v>
      </c>
      <c r="O54" s="9">
        <f t="shared" si="3"/>
        <v>281.24271262548996</v>
      </c>
    </row>
    <row r="55" spans="1:15" ht="12.75">
      <c r="A55">
        <v>240</v>
      </c>
      <c r="B55">
        <v>70761</v>
      </c>
      <c r="C55">
        <v>7290.5914849099</v>
      </c>
      <c r="D55" t="s">
        <v>177</v>
      </c>
      <c r="F55" s="2" t="s">
        <v>35</v>
      </c>
      <c r="G55" s="2" t="s">
        <v>49</v>
      </c>
      <c r="H55">
        <v>1</v>
      </c>
      <c r="J55" s="11">
        <f t="shared" si="0"/>
        <v>7290.5914849099</v>
      </c>
      <c r="K55" s="9">
        <f t="shared" si="1"/>
        <v>0</v>
      </c>
      <c r="L55">
        <v>1</v>
      </c>
      <c r="N55" s="9">
        <f t="shared" si="2"/>
        <v>7290.5914849099</v>
      </c>
      <c r="O55" s="9">
        <f t="shared" si="3"/>
        <v>0</v>
      </c>
    </row>
    <row r="56" spans="1:15" ht="12.75">
      <c r="A56">
        <v>240</v>
      </c>
      <c r="B56">
        <v>68593</v>
      </c>
      <c r="C56">
        <v>53331.497795327996</v>
      </c>
      <c r="D56" t="s">
        <v>177</v>
      </c>
      <c r="F56" s="2" t="s">
        <v>34</v>
      </c>
      <c r="G56" s="2" t="s">
        <v>34</v>
      </c>
      <c r="H56">
        <v>1</v>
      </c>
      <c r="J56" s="11">
        <f t="shared" si="0"/>
        <v>53331.497795327996</v>
      </c>
      <c r="K56" s="9">
        <f t="shared" si="1"/>
        <v>0</v>
      </c>
      <c r="L56">
        <v>1</v>
      </c>
      <c r="N56" s="9">
        <f t="shared" si="2"/>
        <v>53331.497795327996</v>
      </c>
      <c r="O56" s="9">
        <f t="shared" si="3"/>
        <v>0</v>
      </c>
    </row>
    <row r="57" spans="1:15" ht="12.75">
      <c r="A57">
        <v>240</v>
      </c>
      <c r="B57">
        <v>68589</v>
      </c>
      <c r="C57">
        <v>15897.984580755</v>
      </c>
      <c r="D57" t="s">
        <v>177</v>
      </c>
      <c r="F57" s="2" t="s">
        <v>45</v>
      </c>
      <c r="G57" s="2" t="s">
        <v>45</v>
      </c>
      <c r="H57">
        <v>1</v>
      </c>
      <c r="J57" s="11">
        <f t="shared" si="0"/>
        <v>15897.984580755</v>
      </c>
      <c r="K57" s="9">
        <f t="shared" si="1"/>
        <v>0</v>
      </c>
      <c r="L57">
        <v>1</v>
      </c>
      <c r="N57" s="9">
        <f t="shared" si="2"/>
        <v>15897.984580755</v>
      </c>
      <c r="O57" s="9">
        <f t="shared" si="3"/>
        <v>0</v>
      </c>
    </row>
    <row r="58" spans="1:15" ht="12.75">
      <c r="A58">
        <v>240</v>
      </c>
      <c r="B58">
        <v>69638</v>
      </c>
      <c r="C58">
        <v>5284.289030055599</v>
      </c>
      <c r="D58" t="s">
        <v>177</v>
      </c>
      <c r="F58" s="2" t="s">
        <v>45</v>
      </c>
      <c r="G58" s="2" t="s">
        <v>45</v>
      </c>
      <c r="H58">
        <v>1</v>
      </c>
      <c r="J58" s="11">
        <f t="shared" si="0"/>
        <v>5284.289030055599</v>
      </c>
      <c r="K58" s="9">
        <f t="shared" si="1"/>
        <v>0</v>
      </c>
      <c r="L58">
        <v>1</v>
      </c>
      <c r="N58" s="9">
        <f t="shared" si="2"/>
        <v>5284.289030055599</v>
      </c>
      <c r="O58" s="9">
        <f t="shared" si="3"/>
        <v>0</v>
      </c>
    </row>
    <row r="59" spans="1:15" ht="12.75">
      <c r="A59">
        <v>240</v>
      </c>
      <c r="B59">
        <v>69778</v>
      </c>
      <c r="C59">
        <v>9881.7941779159</v>
      </c>
      <c r="D59" t="s">
        <v>177</v>
      </c>
      <c r="F59" s="2" t="s">
        <v>35</v>
      </c>
      <c r="G59" s="2" t="s">
        <v>209</v>
      </c>
      <c r="H59">
        <v>1</v>
      </c>
      <c r="J59" s="11">
        <f t="shared" si="0"/>
        <v>9881.7941779159</v>
      </c>
      <c r="K59" s="9">
        <f t="shared" si="1"/>
        <v>0</v>
      </c>
      <c r="L59">
        <v>0.5</v>
      </c>
      <c r="M59">
        <v>0.25</v>
      </c>
      <c r="N59" s="9">
        <f t="shared" si="2"/>
        <v>4940.89708895795</v>
      </c>
      <c r="O59" s="9">
        <f t="shared" si="3"/>
        <v>2470.448544478975</v>
      </c>
    </row>
    <row r="60" spans="1:15" ht="12.75">
      <c r="A60">
        <v>240</v>
      </c>
      <c r="B60">
        <v>70241</v>
      </c>
      <c r="C60">
        <v>15273.916165624</v>
      </c>
      <c r="D60" t="s">
        <v>177</v>
      </c>
      <c r="F60" s="2" t="s">
        <v>34</v>
      </c>
      <c r="G60" s="2" t="s">
        <v>209</v>
      </c>
      <c r="H60">
        <v>1</v>
      </c>
      <c r="J60" s="11">
        <f t="shared" si="0"/>
        <v>15273.916165624</v>
      </c>
      <c r="K60" s="9">
        <f t="shared" si="1"/>
        <v>0</v>
      </c>
      <c r="L60">
        <v>0.5</v>
      </c>
      <c r="M60">
        <v>0.25</v>
      </c>
      <c r="N60" s="9">
        <f t="shared" si="2"/>
        <v>7636.958082812</v>
      </c>
      <c r="O60" s="9">
        <f t="shared" si="3"/>
        <v>3818.479041406</v>
      </c>
    </row>
    <row r="61" spans="1:15" ht="12.75">
      <c r="A61">
        <v>240</v>
      </c>
      <c r="B61">
        <v>68758</v>
      </c>
      <c r="C61">
        <v>53025.776787377</v>
      </c>
      <c r="D61" t="s">
        <v>177</v>
      </c>
      <c r="F61" s="2" t="s">
        <v>34</v>
      </c>
      <c r="G61" s="2" t="s">
        <v>34</v>
      </c>
      <c r="H61">
        <v>1</v>
      </c>
      <c r="J61" s="11">
        <f t="shared" si="0"/>
        <v>53025.776787377</v>
      </c>
      <c r="K61" s="9">
        <f t="shared" si="1"/>
        <v>0</v>
      </c>
      <c r="L61">
        <v>1</v>
      </c>
      <c r="N61" s="9">
        <f t="shared" si="2"/>
        <v>53025.776787377</v>
      </c>
      <c r="O61" s="9">
        <f t="shared" si="3"/>
        <v>0</v>
      </c>
    </row>
    <row r="62" spans="1:15" ht="12.75">
      <c r="A62">
        <v>240</v>
      </c>
      <c r="B62">
        <v>69457</v>
      </c>
      <c r="C62">
        <v>21517.890017497997</v>
      </c>
      <c r="D62" t="s">
        <v>177</v>
      </c>
      <c r="F62" s="2" t="s">
        <v>45</v>
      </c>
      <c r="G62" s="2" t="s">
        <v>45</v>
      </c>
      <c r="H62">
        <v>1</v>
      </c>
      <c r="J62" s="11">
        <f t="shared" si="0"/>
        <v>21517.890017497997</v>
      </c>
      <c r="K62" s="9">
        <f t="shared" si="1"/>
        <v>0</v>
      </c>
      <c r="L62">
        <v>1</v>
      </c>
      <c r="N62" s="9">
        <f t="shared" si="2"/>
        <v>21517.890017497997</v>
      </c>
      <c r="O62" s="9">
        <f t="shared" si="3"/>
        <v>0</v>
      </c>
    </row>
    <row r="63" spans="1:15" ht="12.75">
      <c r="A63">
        <v>331</v>
      </c>
      <c r="B63">
        <v>70488</v>
      </c>
      <c r="C63">
        <v>4537.2181618884</v>
      </c>
      <c r="D63" t="s">
        <v>177</v>
      </c>
      <c r="F63" s="2" t="s">
        <v>35</v>
      </c>
      <c r="G63" s="2" t="s">
        <v>34</v>
      </c>
      <c r="I63">
        <v>0.5</v>
      </c>
      <c r="J63" s="11">
        <f t="shared" si="0"/>
        <v>0</v>
      </c>
      <c r="K63" s="9">
        <f t="shared" si="1"/>
        <v>2268.6090809442</v>
      </c>
      <c r="M63">
        <v>0.5</v>
      </c>
      <c r="N63" s="9">
        <f t="shared" si="2"/>
        <v>0</v>
      </c>
      <c r="O63" s="9">
        <f t="shared" si="3"/>
        <v>2268.6090809442</v>
      </c>
    </row>
    <row r="64" spans="1:15" ht="12.75">
      <c r="A64">
        <v>331</v>
      </c>
      <c r="B64">
        <v>71299</v>
      </c>
      <c r="C64">
        <v>5987.816915973999</v>
      </c>
      <c r="D64" t="s">
        <v>177</v>
      </c>
      <c r="F64" s="2" t="s">
        <v>45</v>
      </c>
      <c r="G64" s="2" t="s">
        <v>45</v>
      </c>
      <c r="H64">
        <v>1</v>
      </c>
      <c r="J64" s="11">
        <f t="shared" si="0"/>
        <v>5987.816915973999</v>
      </c>
      <c r="K64" s="9">
        <f t="shared" si="1"/>
        <v>0</v>
      </c>
      <c r="L64">
        <v>1</v>
      </c>
      <c r="N64" s="9">
        <f t="shared" si="2"/>
        <v>5987.816915973999</v>
      </c>
      <c r="O64" s="9">
        <f t="shared" si="3"/>
        <v>0</v>
      </c>
    </row>
    <row r="65" spans="1:15" ht="12.75">
      <c r="A65">
        <v>331</v>
      </c>
      <c r="B65">
        <v>70327</v>
      </c>
      <c r="C65">
        <v>48852.710132531996</v>
      </c>
      <c r="D65" t="s">
        <v>177</v>
      </c>
      <c r="F65" s="2" t="s">
        <v>34</v>
      </c>
      <c r="G65" s="2" t="s">
        <v>34</v>
      </c>
      <c r="H65">
        <v>1</v>
      </c>
      <c r="J65" s="11">
        <f t="shared" si="0"/>
        <v>48852.710132531996</v>
      </c>
      <c r="K65" s="9">
        <f t="shared" si="1"/>
        <v>0</v>
      </c>
      <c r="L65">
        <v>1</v>
      </c>
      <c r="N65" s="9">
        <f t="shared" si="2"/>
        <v>48852.710132531996</v>
      </c>
      <c r="O65" s="9">
        <f t="shared" si="3"/>
        <v>0</v>
      </c>
    </row>
    <row r="66" spans="1:15" ht="12.75">
      <c r="A66">
        <v>331</v>
      </c>
      <c r="B66">
        <v>70801</v>
      </c>
      <c r="C66">
        <v>21847.407871753</v>
      </c>
      <c r="D66" t="s">
        <v>177</v>
      </c>
      <c r="F66" s="2" t="s">
        <v>34</v>
      </c>
      <c r="G66" s="2" t="s">
        <v>34</v>
      </c>
      <c r="H66">
        <v>1</v>
      </c>
      <c r="J66" s="11">
        <f t="shared" si="0"/>
        <v>21847.407871753</v>
      </c>
      <c r="K66" s="9">
        <f t="shared" si="1"/>
        <v>0</v>
      </c>
      <c r="L66">
        <v>1</v>
      </c>
      <c r="N66" s="9">
        <f t="shared" si="2"/>
        <v>21847.407871753</v>
      </c>
      <c r="O66" s="9">
        <f t="shared" si="3"/>
        <v>0</v>
      </c>
    </row>
    <row r="67" spans="1:15" ht="12.75">
      <c r="A67">
        <v>242</v>
      </c>
      <c r="B67">
        <v>72803</v>
      </c>
      <c r="C67">
        <v>7180.2882613762995</v>
      </c>
      <c r="D67" t="s">
        <v>177</v>
      </c>
      <c r="F67" s="2" t="s">
        <v>181</v>
      </c>
      <c r="G67" s="2" t="s">
        <v>181</v>
      </c>
      <c r="H67">
        <v>1</v>
      </c>
      <c r="J67" s="11">
        <f t="shared" si="0"/>
        <v>7180.2882613762995</v>
      </c>
      <c r="K67" s="9">
        <f t="shared" si="1"/>
        <v>0</v>
      </c>
      <c r="L67">
        <v>1</v>
      </c>
      <c r="N67" s="9">
        <f t="shared" si="2"/>
        <v>7180.2882613762995</v>
      </c>
      <c r="O67" s="9">
        <f t="shared" si="3"/>
        <v>0</v>
      </c>
    </row>
    <row r="68" spans="1:15" ht="12.75">
      <c r="A68">
        <v>242</v>
      </c>
      <c r="B68">
        <v>74775</v>
      </c>
      <c r="C68">
        <v>5162.0770323575</v>
      </c>
      <c r="D68" t="s">
        <v>177</v>
      </c>
      <c r="F68" s="2" t="s">
        <v>181</v>
      </c>
      <c r="G68" s="2" t="s">
        <v>181</v>
      </c>
      <c r="H68">
        <v>1</v>
      </c>
      <c r="J68" s="11">
        <f t="shared" si="0"/>
        <v>5162.0770323575</v>
      </c>
      <c r="K68" s="9">
        <f t="shared" si="1"/>
        <v>0</v>
      </c>
      <c r="L68">
        <v>1</v>
      </c>
      <c r="N68" s="9">
        <f t="shared" si="2"/>
        <v>5162.0770323575</v>
      </c>
      <c r="O68" s="9">
        <f t="shared" si="3"/>
        <v>0</v>
      </c>
    </row>
    <row r="69" spans="1:15" ht="12.75">
      <c r="A69">
        <v>336</v>
      </c>
      <c r="B69">
        <v>71368</v>
      </c>
      <c r="C69">
        <v>69159.23644140399</v>
      </c>
      <c r="D69" t="s">
        <v>177</v>
      </c>
      <c r="F69" s="2" t="s">
        <v>34</v>
      </c>
      <c r="G69" s="2" t="s">
        <v>209</v>
      </c>
      <c r="H69">
        <v>1</v>
      </c>
      <c r="J69" s="11">
        <f t="shared" si="0"/>
        <v>69159.23644140399</v>
      </c>
      <c r="K69" s="9">
        <f t="shared" si="1"/>
        <v>0</v>
      </c>
      <c r="L69">
        <v>0.5</v>
      </c>
      <c r="M69">
        <v>0.25</v>
      </c>
      <c r="N69" s="9">
        <f t="shared" si="2"/>
        <v>34579.618220701996</v>
      </c>
      <c r="O69" s="9">
        <f t="shared" si="3"/>
        <v>17289.809110350998</v>
      </c>
    </row>
    <row r="70" spans="1:15" ht="12.75">
      <c r="A70">
        <v>336</v>
      </c>
      <c r="B70">
        <v>70285</v>
      </c>
      <c r="C70">
        <v>13678.750977568</v>
      </c>
      <c r="D70" t="s">
        <v>177</v>
      </c>
      <c r="F70" s="2" t="s">
        <v>45</v>
      </c>
      <c r="G70" s="2" t="s">
        <v>45</v>
      </c>
      <c r="H70">
        <v>1</v>
      </c>
      <c r="J70" s="11">
        <f t="shared" si="0"/>
        <v>13678.750977568</v>
      </c>
      <c r="K70" s="9">
        <f t="shared" si="1"/>
        <v>0</v>
      </c>
      <c r="L70">
        <v>1</v>
      </c>
      <c r="N70" s="9">
        <f t="shared" si="2"/>
        <v>13678.750977568</v>
      </c>
      <c r="O70" s="9">
        <f t="shared" si="3"/>
        <v>0</v>
      </c>
    </row>
    <row r="71" spans="1:15" ht="12.75">
      <c r="A71">
        <v>336</v>
      </c>
      <c r="B71">
        <v>72910</v>
      </c>
      <c r="C71">
        <v>1713.5978074148</v>
      </c>
      <c r="D71" t="s">
        <v>177</v>
      </c>
      <c r="F71" s="2" t="s">
        <v>34</v>
      </c>
      <c r="G71" s="2" t="s">
        <v>49</v>
      </c>
      <c r="I71">
        <v>0.5</v>
      </c>
      <c r="J71" s="11">
        <f t="shared" si="0"/>
        <v>0</v>
      </c>
      <c r="K71" s="9">
        <f t="shared" si="1"/>
        <v>856.7989037074</v>
      </c>
      <c r="M71">
        <v>0.5</v>
      </c>
      <c r="N71" s="9">
        <f t="shared" si="2"/>
        <v>0</v>
      </c>
      <c r="O71" s="9">
        <f t="shared" si="3"/>
        <v>856.7989037074</v>
      </c>
    </row>
    <row r="72" spans="1:15" ht="12.75">
      <c r="A72">
        <v>336</v>
      </c>
      <c r="B72">
        <v>72522</v>
      </c>
      <c r="C72">
        <v>2737.7519440277997</v>
      </c>
      <c r="D72" t="s">
        <v>177</v>
      </c>
      <c r="F72" s="2" t="s">
        <v>45</v>
      </c>
      <c r="G72" s="2" t="s">
        <v>45</v>
      </c>
      <c r="H72">
        <v>1</v>
      </c>
      <c r="J72" s="11">
        <f aca="true" t="shared" si="4" ref="J72:J135">H72*C72</f>
        <v>2737.7519440277997</v>
      </c>
      <c r="K72" s="9">
        <f aca="true" t="shared" si="5" ref="K72:K135">I72*C72</f>
        <v>0</v>
      </c>
      <c r="L72">
        <v>1</v>
      </c>
      <c r="N72" s="9">
        <f aca="true" t="shared" si="6" ref="N72:N135">L72*C72</f>
        <v>2737.7519440277997</v>
      </c>
      <c r="O72" s="9">
        <f aca="true" t="shared" si="7" ref="O72:O135">M72*C72</f>
        <v>0</v>
      </c>
    </row>
    <row r="73" spans="1:15" ht="12.75">
      <c r="A73">
        <v>336</v>
      </c>
      <c r="B73">
        <v>73133</v>
      </c>
      <c r="C73">
        <v>7351.7063084766</v>
      </c>
      <c r="D73" t="s">
        <v>177</v>
      </c>
      <c r="F73" s="2" t="s">
        <v>45</v>
      </c>
      <c r="G73" s="2" t="s">
        <v>45</v>
      </c>
      <c r="H73">
        <v>1</v>
      </c>
      <c r="J73" s="11">
        <f t="shared" si="4"/>
        <v>7351.7063084766</v>
      </c>
      <c r="K73" s="9">
        <f t="shared" si="5"/>
        <v>0</v>
      </c>
      <c r="L73">
        <v>1</v>
      </c>
      <c r="N73" s="9">
        <f t="shared" si="6"/>
        <v>7351.7063084766</v>
      </c>
      <c r="O73" s="9">
        <f t="shared" si="7"/>
        <v>0</v>
      </c>
    </row>
    <row r="74" spans="1:15" ht="12.75">
      <c r="A74">
        <v>336</v>
      </c>
      <c r="B74">
        <v>72827</v>
      </c>
      <c r="C74">
        <v>30751.367735973</v>
      </c>
      <c r="D74" t="s">
        <v>177</v>
      </c>
      <c r="F74" s="2" t="s">
        <v>45</v>
      </c>
      <c r="G74" s="2" t="s">
        <v>45</v>
      </c>
      <c r="H74">
        <v>1</v>
      </c>
      <c r="J74" s="11">
        <f t="shared" si="4"/>
        <v>30751.367735973</v>
      </c>
      <c r="K74" s="9">
        <f t="shared" si="5"/>
        <v>0</v>
      </c>
      <c r="L74">
        <v>1</v>
      </c>
      <c r="N74" s="9">
        <f t="shared" si="6"/>
        <v>30751.367735973</v>
      </c>
      <c r="O74" s="9">
        <f t="shared" si="7"/>
        <v>0</v>
      </c>
    </row>
    <row r="75" spans="1:15" ht="12.75">
      <c r="A75">
        <v>336</v>
      </c>
      <c r="B75">
        <v>72182</v>
      </c>
      <c r="C75">
        <v>87771.091404554</v>
      </c>
      <c r="D75" t="s">
        <v>177</v>
      </c>
      <c r="F75" s="2" t="s">
        <v>34</v>
      </c>
      <c r="G75" s="2" t="s">
        <v>209</v>
      </c>
      <c r="H75">
        <v>1</v>
      </c>
      <c r="J75" s="11">
        <f t="shared" si="4"/>
        <v>87771.091404554</v>
      </c>
      <c r="K75" s="9">
        <f t="shared" si="5"/>
        <v>0</v>
      </c>
      <c r="L75">
        <v>0.5</v>
      </c>
      <c r="M75">
        <v>0.25</v>
      </c>
      <c r="N75" s="9">
        <f t="shared" si="6"/>
        <v>43885.545702277</v>
      </c>
      <c r="O75" s="9">
        <f t="shared" si="7"/>
        <v>21942.7728511385</v>
      </c>
    </row>
    <row r="76" spans="1:15" ht="12.75">
      <c r="A76">
        <v>336</v>
      </c>
      <c r="B76">
        <v>73531</v>
      </c>
      <c r="C76">
        <v>6463.4992953837</v>
      </c>
      <c r="D76" t="s">
        <v>177</v>
      </c>
      <c r="F76" s="2" t="s">
        <v>45</v>
      </c>
      <c r="G76" s="2" t="s">
        <v>45</v>
      </c>
      <c r="H76">
        <v>1</v>
      </c>
      <c r="J76" s="11">
        <f t="shared" si="4"/>
        <v>6463.4992953837</v>
      </c>
      <c r="K76" s="9">
        <f t="shared" si="5"/>
        <v>0</v>
      </c>
      <c r="L76">
        <v>1</v>
      </c>
      <c r="N76" s="9">
        <f t="shared" si="6"/>
        <v>6463.4992953837</v>
      </c>
      <c r="O76" s="9">
        <f t="shared" si="7"/>
        <v>0</v>
      </c>
    </row>
    <row r="77" spans="1:15" ht="12.75">
      <c r="A77">
        <v>337</v>
      </c>
      <c r="B77">
        <v>73997</v>
      </c>
      <c r="C77">
        <v>5706.568274643299</v>
      </c>
      <c r="D77" t="s">
        <v>177</v>
      </c>
      <c r="F77" s="2" t="s">
        <v>35</v>
      </c>
      <c r="G77" s="2" t="s">
        <v>49</v>
      </c>
      <c r="H77">
        <v>1</v>
      </c>
      <c r="J77" s="11">
        <f t="shared" si="4"/>
        <v>5706.568274643299</v>
      </c>
      <c r="K77" s="9">
        <f t="shared" si="5"/>
        <v>0</v>
      </c>
      <c r="L77">
        <v>1</v>
      </c>
      <c r="N77" s="9">
        <f t="shared" si="6"/>
        <v>5706.568274643299</v>
      </c>
      <c r="O77" s="9">
        <f t="shared" si="7"/>
        <v>0</v>
      </c>
    </row>
    <row r="78" spans="1:15" ht="12.75">
      <c r="A78">
        <v>337</v>
      </c>
      <c r="B78">
        <v>74692</v>
      </c>
      <c r="C78">
        <v>5629.3518855720995</v>
      </c>
      <c r="D78" t="s">
        <v>177</v>
      </c>
      <c r="F78" s="2" t="s">
        <v>35</v>
      </c>
      <c r="G78" s="2" t="s">
        <v>49</v>
      </c>
      <c r="H78">
        <v>1</v>
      </c>
      <c r="J78" s="11">
        <f t="shared" si="4"/>
        <v>5629.3518855720995</v>
      </c>
      <c r="K78" s="9">
        <f t="shared" si="5"/>
        <v>0</v>
      </c>
      <c r="L78">
        <v>1</v>
      </c>
      <c r="N78" s="9">
        <f t="shared" si="6"/>
        <v>5629.3518855720995</v>
      </c>
      <c r="O78" s="9">
        <f t="shared" si="7"/>
        <v>0</v>
      </c>
    </row>
    <row r="79" spans="1:15" ht="12.75">
      <c r="A79">
        <v>337</v>
      </c>
      <c r="B79">
        <v>76931</v>
      </c>
      <c r="C79">
        <v>4106.4146504551</v>
      </c>
      <c r="D79" t="s">
        <v>177</v>
      </c>
      <c r="F79" s="2" t="s">
        <v>181</v>
      </c>
      <c r="G79" s="2" t="s">
        <v>181</v>
      </c>
      <c r="H79">
        <v>1</v>
      </c>
      <c r="J79" s="11">
        <f t="shared" si="4"/>
        <v>4106.4146504551</v>
      </c>
      <c r="K79" s="9">
        <f t="shared" si="5"/>
        <v>0</v>
      </c>
      <c r="L79">
        <v>1</v>
      </c>
      <c r="N79" s="9">
        <f t="shared" si="6"/>
        <v>4106.4146504551</v>
      </c>
      <c r="O79" s="9">
        <f t="shared" si="7"/>
        <v>0</v>
      </c>
    </row>
    <row r="80" spans="1:15" ht="12.75">
      <c r="A80">
        <v>337</v>
      </c>
      <c r="B80">
        <v>77680</v>
      </c>
      <c r="C80">
        <v>26041.043992698</v>
      </c>
      <c r="D80" t="s">
        <v>177</v>
      </c>
      <c r="F80" s="2" t="s">
        <v>245</v>
      </c>
      <c r="G80" s="2" t="s">
        <v>181</v>
      </c>
      <c r="H80">
        <v>1</v>
      </c>
      <c r="J80" s="11">
        <f t="shared" si="4"/>
        <v>26041.043992698</v>
      </c>
      <c r="K80" s="9">
        <f t="shared" si="5"/>
        <v>0</v>
      </c>
      <c r="L80">
        <v>1</v>
      </c>
      <c r="N80" s="9">
        <f t="shared" si="6"/>
        <v>26041.043992698</v>
      </c>
      <c r="O80" s="9">
        <f t="shared" si="7"/>
        <v>0</v>
      </c>
    </row>
    <row r="81" spans="1:15" ht="12.75">
      <c r="A81">
        <v>337</v>
      </c>
      <c r="B81">
        <v>78341</v>
      </c>
      <c r="C81">
        <v>15589.747138585999</v>
      </c>
      <c r="D81" t="s">
        <v>177</v>
      </c>
      <c r="F81" s="2" t="s">
        <v>245</v>
      </c>
      <c r="G81" s="2" t="s">
        <v>77</v>
      </c>
      <c r="J81" s="11">
        <f t="shared" si="4"/>
        <v>0</v>
      </c>
      <c r="K81" s="9">
        <f t="shared" si="5"/>
        <v>0</v>
      </c>
      <c r="N81" s="9">
        <f t="shared" si="6"/>
        <v>0</v>
      </c>
      <c r="O81" s="9">
        <f t="shared" si="7"/>
        <v>0</v>
      </c>
    </row>
    <row r="82" spans="1:15" ht="12.75">
      <c r="A82">
        <v>342</v>
      </c>
      <c r="B82">
        <v>75868</v>
      </c>
      <c r="C82">
        <v>12024.16194595</v>
      </c>
      <c r="D82" t="s">
        <v>177</v>
      </c>
      <c r="F82" s="2" t="s">
        <v>45</v>
      </c>
      <c r="G82" s="2" t="s">
        <v>212</v>
      </c>
      <c r="H82">
        <v>1</v>
      </c>
      <c r="J82" s="11">
        <f t="shared" si="4"/>
        <v>12024.16194595</v>
      </c>
      <c r="K82" s="9">
        <f t="shared" si="5"/>
        <v>0</v>
      </c>
      <c r="L82">
        <v>0.5</v>
      </c>
      <c r="M82">
        <v>0.25</v>
      </c>
      <c r="N82" s="9">
        <f t="shared" si="6"/>
        <v>6012.080972975</v>
      </c>
      <c r="O82" s="9">
        <f t="shared" si="7"/>
        <v>3006.0404864875</v>
      </c>
    </row>
    <row r="83" spans="1:15" ht="12.75">
      <c r="A83">
        <v>342</v>
      </c>
      <c r="B83">
        <v>74709</v>
      </c>
      <c r="C83">
        <v>26507.479547344</v>
      </c>
      <c r="D83" t="s">
        <v>177</v>
      </c>
      <c r="F83" s="2" t="s">
        <v>212</v>
      </c>
      <c r="G83" s="2" t="s">
        <v>212</v>
      </c>
      <c r="H83">
        <v>1</v>
      </c>
      <c r="J83" s="11">
        <f t="shared" si="4"/>
        <v>26507.479547344</v>
      </c>
      <c r="K83" s="9">
        <f t="shared" si="5"/>
        <v>0</v>
      </c>
      <c r="L83">
        <v>1</v>
      </c>
      <c r="N83" s="9">
        <f t="shared" si="6"/>
        <v>26507.479547344</v>
      </c>
      <c r="O83" s="9">
        <f t="shared" si="7"/>
        <v>0</v>
      </c>
    </row>
    <row r="84" spans="1:15" ht="12.75">
      <c r="A84">
        <v>419</v>
      </c>
      <c r="B84">
        <v>76018</v>
      </c>
      <c r="C84">
        <v>3099.8113949843996</v>
      </c>
      <c r="D84" t="s">
        <v>177</v>
      </c>
      <c r="F84" s="2" t="s">
        <v>264</v>
      </c>
      <c r="G84" s="2" t="s">
        <v>181</v>
      </c>
      <c r="H84">
        <v>1</v>
      </c>
      <c r="J84" s="11">
        <f t="shared" si="4"/>
        <v>3099.8113949843996</v>
      </c>
      <c r="K84" s="9">
        <f t="shared" si="5"/>
        <v>0</v>
      </c>
      <c r="L84">
        <v>0.5</v>
      </c>
      <c r="M84">
        <v>0.25</v>
      </c>
      <c r="N84" s="9">
        <f t="shared" si="6"/>
        <v>1549.9056974921998</v>
      </c>
      <c r="O84" s="9">
        <f t="shared" si="7"/>
        <v>774.9528487460999</v>
      </c>
    </row>
    <row r="85" spans="1:15" ht="12.75">
      <c r="A85">
        <v>419</v>
      </c>
      <c r="B85">
        <v>77279</v>
      </c>
      <c r="C85">
        <v>7121.7520916536</v>
      </c>
      <c r="D85" t="s">
        <v>177</v>
      </c>
      <c r="F85" s="2" t="s">
        <v>181</v>
      </c>
      <c r="G85" s="2" t="s">
        <v>181</v>
      </c>
      <c r="H85">
        <v>1</v>
      </c>
      <c r="J85" s="11">
        <f t="shared" si="4"/>
        <v>7121.7520916536</v>
      </c>
      <c r="K85" s="9">
        <f t="shared" si="5"/>
        <v>0</v>
      </c>
      <c r="L85">
        <v>1</v>
      </c>
      <c r="N85" s="9">
        <f t="shared" si="6"/>
        <v>7121.7520916536</v>
      </c>
      <c r="O85" s="9">
        <f t="shared" si="7"/>
        <v>0</v>
      </c>
    </row>
    <row r="86" spans="1:15" ht="12.75">
      <c r="A86">
        <v>419</v>
      </c>
      <c r="B86">
        <v>79169</v>
      </c>
      <c r="C86">
        <v>4457.716363582799</v>
      </c>
      <c r="D86" t="s">
        <v>177</v>
      </c>
      <c r="F86" s="2" t="s">
        <v>245</v>
      </c>
      <c r="G86" s="2" t="s">
        <v>181</v>
      </c>
      <c r="H86">
        <v>1</v>
      </c>
      <c r="J86" s="11">
        <f t="shared" si="4"/>
        <v>4457.716363582799</v>
      </c>
      <c r="K86" s="9">
        <f t="shared" si="5"/>
        <v>0</v>
      </c>
      <c r="L86">
        <v>1</v>
      </c>
      <c r="N86" s="9">
        <f t="shared" si="6"/>
        <v>4457.716363582799</v>
      </c>
      <c r="O86" s="9">
        <f t="shared" si="7"/>
        <v>0</v>
      </c>
    </row>
    <row r="87" spans="1:15" ht="12.75">
      <c r="A87">
        <v>711</v>
      </c>
      <c r="B87">
        <v>79688</v>
      </c>
      <c r="C87">
        <v>4572.470812045</v>
      </c>
      <c r="D87" t="s">
        <v>177</v>
      </c>
      <c r="F87" s="2" t="s">
        <v>32</v>
      </c>
      <c r="G87" s="2" t="s">
        <v>32</v>
      </c>
      <c r="H87">
        <v>1</v>
      </c>
      <c r="J87" s="11">
        <f t="shared" si="4"/>
        <v>4572.470812045</v>
      </c>
      <c r="K87" s="9">
        <f t="shared" si="5"/>
        <v>0</v>
      </c>
      <c r="L87">
        <v>1</v>
      </c>
      <c r="N87" s="9">
        <f t="shared" si="6"/>
        <v>4572.470812045</v>
      </c>
      <c r="O87" s="9">
        <f t="shared" si="7"/>
        <v>0</v>
      </c>
    </row>
    <row r="88" spans="1:15" ht="12.75">
      <c r="A88">
        <v>419</v>
      </c>
      <c r="B88">
        <v>79931</v>
      </c>
      <c r="C88">
        <v>2242.574873019</v>
      </c>
      <c r="D88" t="s">
        <v>177</v>
      </c>
      <c r="F88" s="2" t="s">
        <v>245</v>
      </c>
      <c r="G88" s="2" t="s">
        <v>181</v>
      </c>
      <c r="H88">
        <v>1</v>
      </c>
      <c r="J88" s="11">
        <f t="shared" si="4"/>
        <v>2242.574873019</v>
      </c>
      <c r="K88" s="9">
        <f t="shared" si="5"/>
        <v>0</v>
      </c>
      <c r="L88">
        <v>1</v>
      </c>
      <c r="N88" s="9">
        <f t="shared" si="6"/>
        <v>2242.574873019</v>
      </c>
      <c r="O88" s="9">
        <f t="shared" si="7"/>
        <v>0</v>
      </c>
    </row>
    <row r="89" spans="1:15" ht="12.75">
      <c r="A89">
        <v>2003</v>
      </c>
      <c r="B89">
        <v>79895</v>
      </c>
      <c r="C89">
        <v>38342.334038748995</v>
      </c>
      <c r="D89" t="s">
        <v>177</v>
      </c>
      <c r="F89" s="2" t="s">
        <v>77</v>
      </c>
      <c r="G89" s="2" t="s">
        <v>77</v>
      </c>
      <c r="H89">
        <v>1</v>
      </c>
      <c r="J89" s="11">
        <f t="shared" si="4"/>
        <v>38342.334038748995</v>
      </c>
      <c r="K89" s="9">
        <f t="shared" si="5"/>
        <v>0</v>
      </c>
      <c r="L89">
        <v>1</v>
      </c>
      <c r="N89" s="9">
        <f t="shared" si="6"/>
        <v>38342.334038748995</v>
      </c>
      <c r="O89" s="9">
        <f t="shared" si="7"/>
        <v>0</v>
      </c>
    </row>
    <row r="90" spans="1:15" ht="12.75">
      <c r="A90">
        <v>2003</v>
      </c>
      <c r="B90">
        <v>79904</v>
      </c>
      <c r="C90">
        <v>2242.1293333395997</v>
      </c>
      <c r="D90" t="s">
        <v>177</v>
      </c>
      <c r="F90" s="2" t="s">
        <v>137</v>
      </c>
      <c r="G90" s="2" t="s">
        <v>128</v>
      </c>
      <c r="H90">
        <v>1</v>
      </c>
      <c r="J90" s="11">
        <f t="shared" si="4"/>
        <v>2242.1293333395997</v>
      </c>
      <c r="K90" s="9">
        <f t="shared" si="5"/>
        <v>0</v>
      </c>
      <c r="L90">
        <v>0.5</v>
      </c>
      <c r="M90">
        <v>0.25</v>
      </c>
      <c r="N90" s="9">
        <f t="shared" si="6"/>
        <v>1121.0646666697999</v>
      </c>
      <c r="O90" s="9">
        <f t="shared" si="7"/>
        <v>560.5323333348999</v>
      </c>
    </row>
    <row r="91" spans="1:15" ht="12.75">
      <c r="A91">
        <v>2003</v>
      </c>
      <c r="B91">
        <v>80057</v>
      </c>
      <c r="C91">
        <v>2628.4338014722</v>
      </c>
      <c r="D91" t="s">
        <v>177</v>
      </c>
      <c r="F91" s="2" t="s">
        <v>137</v>
      </c>
      <c r="G91" s="2" t="s">
        <v>77</v>
      </c>
      <c r="I91">
        <v>0.5</v>
      </c>
      <c r="J91" s="11">
        <f t="shared" si="4"/>
        <v>0</v>
      </c>
      <c r="K91" s="9">
        <f t="shared" si="5"/>
        <v>1314.2169007361</v>
      </c>
      <c r="M91">
        <v>0.5</v>
      </c>
      <c r="N91" s="9">
        <f t="shared" si="6"/>
        <v>0</v>
      </c>
      <c r="O91" s="9">
        <f t="shared" si="7"/>
        <v>1314.2169007361</v>
      </c>
    </row>
    <row r="92" spans="1:15" ht="12.75">
      <c r="A92">
        <v>417</v>
      </c>
      <c r="B92">
        <v>80695</v>
      </c>
      <c r="C92">
        <v>3557.8607570677996</v>
      </c>
      <c r="D92" t="s">
        <v>177</v>
      </c>
      <c r="F92" s="2" t="s">
        <v>77</v>
      </c>
      <c r="G92" s="2" t="s">
        <v>102</v>
      </c>
      <c r="H92">
        <v>1</v>
      </c>
      <c r="J92" s="11">
        <f t="shared" si="4"/>
        <v>3557.8607570677996</v>
      </c>
      <c r="K92" s="9">
        <f t="shared" si="5"/>
        <v>0</v>
      </c>
      <c r="L92">
        <v>0.5</v>
      </c>
      <c r="M92">
        <v>0.25</v>
      </c>
      <c r="N92" s="9">
        <f t="shared" si="6"/>
        <v>1778.9303785338998</v>
      </c>
      <c r="O92" s="9">
        <f t="shared" si="7"/>
        <v>889.4651892669499</v>
      </c>
    </row>
    <row r="93" spans="1:15" ht="12.75">
      <c r="A93">
        <v>417</v>
      </c>
      <c r="B93">
        <v>80394</v>
      </c>
      <c r="C93">
        <v>6230.2191013768</v>
      </c>
      <c r="D93" t="s">
        <v>177</v>
      </c>
      <c r="F93" s="2" t="s">
        <v>128</v>
      </c>
      <c r="G93" s="2" t="s">
        <v>77</v>
      </c>
      <c r="H93">
        <v>1</v>
      </c>
      <c r="J93" s="11">
        <f t="shared" si="4"/>
        <v>6230.2191013768</v>
      </c>
      <c r="K93" s="9">
        <f t="shared" si="5"/>
        <v>0</v>
      </c>
      <c r="L93">
        <v>0.5</v>
      </c>
      <c r="M93">
        <v>0.25</v>
      </c>
      <c r="N93" s="9">
        <f t="shared" si="6"/>
        <v>3115.1095506884</v>
      </c>
      <c r="O93" s="9">
        <f t="shared" si="7"/>
        <v>1557.5547753442</v>
      </c>
    </row>
    <row r="94" spans="1:15" ht="12.75">
      <c r="A94">
        <v>417</v>
      </c>
      <c r="B94">
        <v>81149</v>
      </c>
      <c r="C94">
        <v>14097.720246091</v>
      </c>
      <c r="D94" t="s">
        <v>177</v>
      </c>
      <c r="F94" s="2" t="s">
        <v>77</v>
      </c>
      <c r="G94" s="2" t="s">
        <v>77</v>
      </c>
      <c r="H94">
        <v>1</v>
      </c>
      <c r="J94" s="11">
        <f t="shared" si="4"/>
        <v>14097.720246091</v>
      </c>
      <c r="K94" s="9">
        <f t="shared" si="5"/>
        <v>0</v>
      </c>
      <c r="L94">
        <v>1</v>
      </c>
      <c r="N94" s="9">
        <f t="shared" si="6"/>
        <v>14097.720246091</v>
      </c>
      <c r="O94" s="9">
        <f t="shared" si="7"/>
        <v>0</v>
      </c>
    </row>
    <row r="95" spans="1:15" ht="12.75">
      <c r="A95">
        <v>417</v>
      </c>
      <c r="B95">
        <v>81233</v>
      </c>
      <c r="C95">
        <v>17227.70697904</v>
      </c>
      <c r="D95" t="s">
        <v>177</v>
      </c>
      <c r="F95" s="2" t="s">
        <v>77</v>
      </c>
      <c r="G95" s="2" t="s">
        <v>77</v>
      </c>
      <c r="H95">
        <v>1</v>
      </c>
      <c r="J95" s="11">
        <f t="shared" si="4"/>
        <v>17227.70697904</v>
      </c>
      <c r="K95" s="9">
        <f t="shared" si="5"/>
        <v>0</v>
      </c>
      <c r="L95">
        <v>1</v>
      </c>
      <c r="N95" s="9">
        <f t="shared" si="6"/>
        <v>17227.70697904</v>
      </c>
      <c r="O95" s="9">
        <f t="shared" si="7"/>
        <v>0</v>
      </c>
    </row>
    <row r="96" spans="1:15" ht="12.75">
      <c r="A96">
        <v>417</v>
      </c>
      <c r="B96">
        <v>81796</v>
      </c>
      <c r="C96">
        <v>24363.544598594</v>
      </c>
      <c r="D96" t="s">
        <v>177</v>
      </c>
      <c r="F96" s="2" t="s">
        <v>36</v>
      </c>
      <c r="G96" s="2" t="s">
        <v>77</v>
      </c>
      <c r="I96">
        <v>0.5</v>
      </c>
      <c r="J96" s="11">
        <f t="shared" si="4"/>
        <v>0</v>
      </c>
      <c r="K96" s="9">
        <f t="shared" si="5"/>
        <v>12181.772299297</v>
      </c>
      <c r="M96">
        <v>0.5</v>
      </c>
      <c r="N96" s="9">
        <f t="shared" si="6"/>
        <v>0</v>
      </c>
      <c r="O96" s="9">
        <f t="shared" si="7"/>
        <v>12181.772299297</v>
      </c>
    </row>
    <row r="97" spans="1:15" ht="12.75">
      <c r="A97">
        <v>418</v>
      </c>
      <c r="B97">
        <v>82741</v>
      </c>
      <c r="C97">
        <v>18969.475471698</v>
      </c>
      <c r="D97" t="s">
        <v>177</v>
      </c>
      <c r="F97" s="2" t="s">
        <v>60</v>
      </c>
      <c r="G97" s="2" t="s">
        <v>132</v>
      </c>
      <c r="H97">
        <v>1</v>
      </c>
      <c r="J97" s="11">
        <f t="shared" si="4"/>
        <v>18969.475471698</v>
      </c>
      <c r="K97" s="9">
        <f t="shared" si="5"/>
        <v>0</v>
      </c>
      <c r="L97">
        <v>1</v>
      </c>
      <c r="N97" s="9">
        <f t="shared" si="6"/>
        <v>18969.475471698</v>
      </c>
      <c r="O97" s="9">
        <f t="shared" si="7"/>
        <v>0</v>
      </c>
    </row>
    <row r="98" spans="1:15" ht="12.75">
      <c r="A98">
        <v>417</v>
      </c>
      <c r="B98">
        <v>83087</v>
      </c>
      <c r="C98">
        <v>2792.9173250719996</v>
      </c>
      <c r="D98" t="s">
        <v>177</v>
      </c>
      <c r="F98" s="2" t="s">
        <v>77</v>
      </c>
      <c r="G98" s="2" t="s">
        <v>77</v>
      </c>
      <c r="H98">
        <v>1</v>
      </c>
      <c r="J98" s="11">
        <f t="shared" si="4"/>
        <v>2792.9173250719996</v>
      </c>
      <c r="K98" s="9">
        <f t="shared" si="5"/>
        <v>0</v>
      </c>
      <c r="L98">
        <v>1</v>
      </c>
      <c r="N98" s="9">
        <f t="shared" si="6"/>
        <v>2792.9173250719996</v>
      </c>
      <c r="O98" s="9">
        <f t="shared" si="7"/>
        <v>0</v>
      </c>
    </row>
    <row r="99" spans="1:15" ht="12.75">
      <c r="A99">
        <v>417</v>
      </c>
      <c r="B99">
        <v>83601</v>
      </c>
      <c r="C99">
        <v>4878.123382004</v>
      </c>
      <c r="D99" t="s">
        <v>177</v>
      </c>
      <c r="F99" s="2" t="s">
        <v>77</v>
      </c>
      <c r="G99" s="2" t="s">
        <v>77</v>
      </c>
      <c r="H99">
        <v>1</v>
      </c>
      <c r="J99" s="11">
        <f t="shared" si="4"/>
        <v>4878.123382004</v>
      </c>
      <c r="K99" s="9">
        <f t="shared" si="5"/>
        <v>0</v>
      </c>
      <c r="L99">
        <v>1</v>
      </c>
      <c r="N99" s="9">
        <f t="shared" si="6"/>
        <v>4878.123382004</v>
      </c>
      <c r="O99" s="9">
        <f t="shared" si="7"/>
        <v>0</v>
      </c>
    </row>
    <row r="100" spans="1:15" ht="12.75">
      <c r="A100">
        <v>417</v>
      </c>
      <c r="B100">
        <v>83082</v>
      </c>
      <c r="C100">
        <v>32175.013847254</v>
      </c>
      <c r="D100" t="s">
        <v>177</v>
      </c>
      <c r="F100" s="2" t="s">
        <v>77</v>
      </c>
      <c r="G100" s="2" t="s">
        <v>77</v>
      </c>
      <c r="H100">
        <v>1</v>
      </c>
      <c r="J100" s="11">
        <f t="shared" si="4"/>
        <v>32175.013847254</v>
      </c>
      <c r="K100" s="9">
        <f t="shared" si="5"/>
        <v>0</v>
      </c>
      <c r="L100">
        <v>1</v>
      </c>
      <c r="N100" s="9">
        <f t="shared" si="6"/>
        <v>32175.013847254</v>
      </c>
      <c r="O100" s="9">
        <f t="shared" si="7"/>
        <v>0</v>
      </c>
    </row>
    <row r="101" spans="1:15" ht="12.75">
      <c r="A101">
        <v>421</v>
      </c>
      <c r="B101">
        <v>83936</v>
      </c>
      <c r="C101">
        <v>12475.521406684</v>
      </c>
      <c r="D101" t="s">
        <v>177</v>
      </c>
      <c r="F101" s="2" t="s">
        <v>70</v>
      </c>
      <c r="G101" s="2" t="s">
        <v>70</v>
      </c>
      <c r="H101">
        <v>1</v>
      </c>
      <c r="J101" s="11">
        <f t="shared" si="4"/>
        <v>12475.521406684</v>
      </c>
      <c r="K101" s="9">
        <f t="shared" si="5"/>
        <v>0</v>
      </c>
      <c r="L101">
        <v>1</v>
      </c>
      <c r="N101" s="9">
        <f t="shared" si="6"/>
        <v>12475.521406684</v>
      </c>
      <c r="O101" s="9">
        <f t="shared" si="7"/>
        <v>0</v>
      </c>
    </row>
    <row r="102" spans="1:15" ht="12.75">
      <c r="A102">
        <v>424</v>
      </c>
      <c r="B102">
        <v>84724</v>
      </c>
      <c r="C102">
        <v>13240.511809885998</v>
      </c>
      <c r="D102" t="s">
        <v>177</v>
      </c>
      <c r="F102" s="2" t="s">
        <v>137</v>
      </c>
      <c r="G102" s="2" t="s">
        <v>137</v>
      </c>
      <c r="H102">
        <v>1</v>
      </c>
      <c r="J102" s="11">
        <f t="shared" si="4"/>
        <v>13240.511809885998</v>
      </c>
      <c r="K102" s="9">
        <f t="shared" si="5"/>
        <v>0</v>
      </c>
      <c r="L102">
        <v>1</v>
      </c>
      <c r="N102" s="9">
        <f t="shared" si="6"/>
        <v>13240.511809885998</v>
      </c>
      <c r="O102" s="9">
        <f t="shared" si="7"/>
        <v>0</v>
      </c>
    </row>
    <row r="103" spans="1:15" ht="12.75">
      <c r="A103">
        <v>417</v>
      </c>
      <c r="B103">
        <v>84763</v>
      </c>
      <c r="C103">
        <v>16267.921147987</v>
      </c>
      <c r="D103" t="s">
        <v>177</v>
      </c>
      <c r="F103" s="2" t="s">
        <v>77</v>
      </c>
      <c r="G103" s="2" t="s">
        <v>77</v>
      </c>
      <c r="H103">
        <v>1</v>
      </c>
      <c r="J103" s="11">
        <f t="shared" si="4"/>
        <v>16267.921147987</v>
      </c>
      <c r="K103" s="9">
        <f t="shared" si="5"/>
        <v>0</v>
      </c>
      <c r="L103">
        <v>1</v>
      </c>
      <c r="N103" s="9">
        <f t="shared" si="6"/>
        <v>16267.921147987</v>
      </c>
      <c r="O103" s="9">
        <f t="shared" si="7"/>
        <v>0</v>
      </c>
    </row>
    <row r="104" spans="1:15" ht="12.75">
      <c r="A104">
        <v>422</v>
      </c>
      <c r="B104">
        <v>85480</v>
      </c>
      <c r="C104">
        <v>14835.779425472</v>
      </c>
      <c r="D104" t="s">
        <v>177</v>
      </c>
      <c r="F104" s="2" t="s">
        <v>137</v>
      </c>
      <c r="G104" s="2" t="s">
        <v>137</v>
      </c>
      <c r="H104">
        <v>1</v>
      </c>
      <c r="J104" s="11">
        <f t="shared" si="4"/>
        <v>14835.779425472</v>
      </c>
      <c r="K104" s="9">
        <f t="shared" si="5"/>
        <v>0</v>
      </c>
      <c r="L104">
        <v>1</v>
      </c>
      <c r="N104" s="9">
        <f t="shared" si="6"/>
        <v>14835.779425472</v>
      </c>
      <c r="O104" s="9">
        <f t="shared" si="7"/>
        <v>0</v>
      </c>
    </row>
    <row r="105" spans="1:15" ht="12.75">
      <c r="A105">
        <v>422</v>
      </c>
      <c r="B105">
        <v>86198</v>
      </c>
      <c r="C105">
        <v>42537.252813212996</v>
      </c>
      <c r="D105" t="s">
        <v>177</v>
      </c>
      <c r="F105" s="2" t="s">
        <v>137</v>
      </c>
      <c r="G105" s="2" t="s">
        <v>137</v>
      </c>
      <c r="H105">
        <v>1</v>
      </c>
      <c r="J105" s="11">
        <f t="shared" si="4"/>
        <v>42537.252813212996</v>
      </c>
      <c r="K105" s="9">
        <f t="shared" si="5"/>
        <v>0</v>
      </c>
      <c r="L105">
        <v>1</v>
      </c>
      <c r="N105" s="9">
        <f t="shared" si="6"/>
        <v>42537.252813212996</v>
      </c>
      <c r="O105" s="9">
        <f t="shared" si="7"/>
        <v>0</v>
      </c>
    </row>
    <row r="106" spans="1:15" ht="12.75">
      <c r="A106">
        <v>516</v>
      </c>
      <c r="B106">
        <v>86375</v>
      </c>
      <c r="C106">
        <v>54902.273175655995</v>
      </c>
      <c r="D106" t="s">
        <v>177</v>
      </c>
      <c r="F106" s="2" t="s">
        <v>137</v>
      </c>
      <c r="G106" s="2" t="s">
        <v>137</v>
      </c>
      <c r="H106">
        <v>1</v>
      </c>
      <c r="J106" s="11">
        <f t="shared" si="4"/>
        <v>54902.273175655995</v>
      </c>
      <c r="K106" s="9">
        <f t="shared" si="5"/>
        <v>0</v>
      </c>
      <c r="L106">
        <v>1</v>
      </c>
      <c r="N106" s="9">
        <f t="shared" si="6"/>
        <v>54902.273175655995</v>
      </c>
      <c r="O106" s="9">
        <f t="shared" si="7"/>
        <v>0</v>
      </c>
    </row>
    <row r="107" spans="1:15" ht="12.75">
      <c r="A107">
        <v>516</v>
      </c>
      <c r="B107">
        <v>90024</v>
      </c>
      <c r="C107">
        <v>1118.4616998508998</v>
      </c>
      <c r="D107" t="s">
        <v>177</v>
      </c>
      <c r="F107" s="2" t="s">
        <v>137</v>
      </c>
      <c r="G107" s="2" t="s">
        <v>137</v>
      </c>
      <c r="H107">
        <v>1</v>
      </c>
      <c r="J107" s="11">
        <f t="shared" si="4"/>
        <v>1118.4616998508998</v>
      </c>
      <c r="K107" s="9">
        <f t="shared" si="5"/>
        <v>0</v>
      </c>
      <c r="L107">
        <v>1</v>
      </c>
      <c r="N107" s="9">
        <f t="shared" si="6"/>
        <v>1118.4616998508998</v>
      </c>
      <c r="O107" s="9">
        <f t="shared" si="7"/>
        <v>0</v>
      </c>
    </row>
    <row r="108" spans="1:15" ht="12.75">
      <c r="A108">
        <v>516</v>
      </c>
      <c r="B108">
        <v>90388</v>
      </c>
      <c r="C108">
        <v>119740.71180464</v>
      </c>
      <c r="D108" t="s">
        <v>177</v>
      </c>
      <c r="F108" s="2" t="s">
        <v>265</v>
      </c>
      <c r="G108" s="2" t="s">
        <v>89</v>
      </c>
      <c r="H108">
        <v>1</v>
      </c>
      <c r="J108" s="11">
        <f t="shared" si="4"/>
        <v>119740.71180464</v>
      </c>
      <c r="K108" s="9">
        <f t="shared" si="5"/>
        <v>0</v>
      </c>
      <c r="L108">
        <v>0.8</v>
      </c>
      <c r="M108">
        <v>0.1</v>
      </c>
      <c r="N108" s="9">
        <f t="shared" si="6"/>
        <v>95792.56944371201</v>
      </c>
      <c r="O108" s="9">
        <f t="shared" si="7"/>
        <v>11974.071180464001</v>
      </c>
    </row>
    <row r="109" spans="1:15" ht="12.75">
      <c r="A109">
        <v>518</v>
      </c>
      <c r="B109">
        <v>91258</v>
      </c>
      <c r="C109">
        <v>30219.505149393997</v>
      </c>
      <c r="D109" t="s">
        <v>177</v>
      </c>
      <c r="F109" s="2" t="s">
        <v>137</v>
      </c>
      <c r="G109" s="2" t="s">
        <v>137</v>
      </c>
      <c r="H109">
        <v>1</v>
      </c>
      <c r="J109" s="11">
        <f t="shared" si="4"/>
        <v>30219.505149393997</v>
      </c>
      <c r="K109" s="9">
        <f t="shared" si="5"/>
        <v>0</v>
      </c>
      <c r="L109">
        <v>1</v>
      </c>
      <c r="N109" s="9">
        <f t="shared" si="6"/>
        <v>30219.505149393997</v>
      </c>
      <c r="O109" s="9">
        <f t="shared" si="7"/>
        <v>0</v>
      </c>
    </row>
    <row r="110" spans="1:15" ht="12.75">
      <c r="A110">
        <v>519</v>
      </c>
      <c r="B110">
        <v>92923</v>
      </c>
      <c r="C110">
        <v>2707.8856139779</v>
      </c>
      <c r="D110" t="s">
        <v>177</v>
      </c>
      <c r="F110" s="2" t="s">
        <v>137</v>
      </c>
      <c r="G110" s="2" t="s">
        <v>137</v>
      </c>
      <c r="H110">
        <v>1</v>
      </c>
      <c r="J110" s="11">
        <f t="shared" si="4"/>
        <v>2707.8856139779</v>
      </c>
      <c r="K110" s="9">
        <f t="shared" si="5"/>
        <v>0</v>
      </c>
      <c r="L110">
        <v>1</v>
      </c>
      <c r="N110" s="9">
        <f t="shared" si="6"/>
        <v>2707.8856139779</v>
      </c>
      <c r="O110" s="9">
        <f t="shared" si="7"/>
        <v>0</v>
      </c>
    </row>
    <row r="111" spans="1:15" ht="12.75">
      <c r="A111">
        <v>519</v>
      </c>
      <c r="B111">
        <v>92758</v>
      </c>
      <c r="C111">
        <v>10957.305829874998</v>
      </c>
      <c r="D111" t="s">
        <v>177</v>
      </c>
      <c r="F111" s="2" t="s">
        <v>77</v>
      </c>
      <c r="G111" s="2" t="s">
        <v>137</v>
      </c>
      <c r="I111">
        <v>0.5</v>
      </c>
      <c r="J111" s="11">
        <f t="shared" si="4"/>
        <v>0</v>
      </c>
      <c r="K111" s="9">
        <f t="shared" si="5"/>
        <v>5478.652914937499</v>
      </c>
      <c r="M111">
        <v>0.5</v>
      </c>
      <c r="N111" s="9">
        <f t="shared" si="6"/>
        <v>0</v>
      </c>
      <c r="O111" s="9">
        <f t="shared" si="7"/>
        <v>5478.652914937499</v>
      </c>
    </row>
    <row r="112" spans="1:15" ht="12.75">
      <c r="A112">
        <v>518</v>
      </c>
      <c r="B112">
        <v>92680</v>
      </c>
      <c r="C112">
        <v>2225.0823771953997</v>
      </c>
      <c r="D112" t="s">
        <v>177</v>
      </c>
      <c r="F112" s="2" t="s">
        <v>137</v>
      </c>
      <c r="G112" s="2" t="s">
        <v>137</v>
      </c>
      <c r="H112">
        <v>1</v>
      </c>
      <c r="J112" s="11">
        <f t="shared" si="4"/>
        <v>2225.0823771953997</v>
      </c>
      <c r="K112" s="9">
        <f t="shared" si="5"/>
        <v>0</v>
      </c>
      <c r="L112">
        <v>1</v>
      </c>
      <c r="N112" s="9">
        <f t="shared" si="6"/>
        <v>2225.0823771953997</v>
      </c>
      <c r="O112" s="9">
        <f t="shared" si="7"/>
        <v>0</v>
      </c>
    </row>
    <row r="113" spans="1:15" ht="12.75">
      <c r="A113">
        <v>516</v>
      </c>
      <c r="B113">
        <v>94128</v>
      </c>
      <c r="C113">
        <v>15880.140624991</v>
      </c>
      <c r="D113" t="s">
        <v>177</v>
      </c>
      <c r="F113" s="2" t="s">
        <v>89</v>
      </c>
      <c r="G113" s="2" t="s">
        <v>89</v>
      </c>
      <c r="H113">
        <v>1</v>
      </c>
      <c r="J113" s="11">
        <f t="shared" si="4"/>
        <v>15880.140624991</v>
      </c>
      <c r="K113" s="9">
        <f t="shared" si="5"/>
        <v>0</v>
      </c>
      <c r="L113">
        <v>1</v>
      </c>
      <c r="N113" s="9">
        <f t="shared" si="6"/>
        <v>15880.140624991</v>
      </c>
      <c r="O113" s="9">
        <f t="shared" si="7"/>
        <v>0</v>
      </c>
    </row>
    <row r="114" spans="1:15" ht="12.75">
      <c r="A114">
        <v>516</v>
      </c>
      <c r="B114">
        <v>94553</v>
      </c>
      <c r="C114">
        <v>17606.464990369997</v>
      </c>
      <c r="D114" t="s">
        <v>177</v>
      </c>
      <c r="F114" s="2" t="s">
        <v>89</v>
      </c>
      <c r="G114" s="2" t="s">
        <v>137</v>
      </c>
      <c r="I114">
        <v>0.5</v>
      </c>
      <c r="J114" s="11">
        <f t="shared" si="4"/>
        <v>0</v>
      </c>
      <c r="K114" s="9">
        <f t="shared" si="5"/>
        <v>8803.232495184999</v>
      </c>
      <c r="M114">
        <v>0.5</v>
      </c>
      <c r="N114" s="9">
        <f t="shared" si="6"/>
        <v>0</v>
      </c>
      <c r="O114" s="9">
        <f t="shared" si="7"/>
        <v>8803.232495184999</v>
      </c>
    </row>
    <row r="115" spans="1:15" ht="12.75">
      <c r="A115">
        <v>516</v>
      </c>
      <c r="B115">
        <v>95096</v>
      </c>
      <c r="C115">
        <v>4540.051653146699</v>
      </c>
      <c r="D115" t="s">
        <v>177</v>
      </c>
      <c r="F115" s="2" t="s">
        <v>89</v>
      </c>
      <c r="G115" s="2" t="s">
        <v>266</v>
      </c>
      <c r="H115">
        <v>1</v>
      </c>
      <c r="J115" s="11">
        <f t="shared" si="4"/>
        <v>4540.051653146699</v>
      </c>
      <c r="K115" s="9">
        <f t="shared" si="5"/>
        <v>0</v>
      </c>
      <c r="L115">
        <v>0.5</v>
      </c>
      <c r="M115">
        <v>0.25</v>
      </c>
      <c r="N115" s="9">
        <f t="shared" si="6"/>
        <v>2270.0258265733496</v>
      </c>
      <c r="O115" s="9">
        <f t="shared" si="7"/>
        <v>1135.0129132866748</v>
      </c>
    </row>
    <row r="116" spans="1:15" ht="12.75">
      <c r="A116">
        <v>516</v>
      </c>
      <c r="B116">
        <v>94079</v>
      </c>
      <c r="C116">
        <v>3209.7720608283</v>
      </c>
      <c r="D116" t="s">
        <v>177</v>
      </c>
      <c r="F116" s="2" t="s">
        <v>89</v>
      </c>
      <c r="G116" s="2" t="s">
        <v>266</v>
      </c>
      <c r="H116">
        <v>1</v>
      </c>
      <c r="J116" s="11">
        <f t="shared" si="4"/>
        <v>3209.7720608283</v>
      </c>
      <c r="K116" s="9">
        <f t="shared" si="5"/>
        <v>0</v>
      </c>
      <c r="L116">
        <v>0.5</v>
      </c>
      <c r="M116">
        <v>0.25</v>
      </c>
      <c r="N116" s="9">
        <f t="shared" si="6"/>
        <v>1604.88603041415</v>
      </c>
      <c r="O116" s="9">
        <f t="shared" si="7"/>
        <v>802.443015207075</v>
      </c>
    </row>
    <row r="117" spans="1:15" ht="12.75">
      <c r="A117">
        <v>616</v>
      </c>
      <c r="B117">
        <v>95642</v>
      </c>
      <c r="C117">
        <v>3322.7388817294996</v>
      </c>
      <c r="D117" t="s">
        <v>177</v>
      </c>
      <c r="F117" s="2" t="s">
        <v>77</v>
      </c>
      <c r="G117" s="2" t="s">
        <v>137</v>
      </c>
      <c r="I117">
        <v>0.5</v>
      </c>
      <c r="J117" s="11">
        <f t="shared" si="4"/>
        <v>0</v>
      </c>
      <c r="K117" s="9">
        <f t="shared" si="5"/>
        <v>1661.3694408647498</v>
      </c>
      <c r="M117">
        <v>0.5</v>
      </c>
      <c r="N117" s="9">
        <f t="shared" si="6"/>
        <v>0</v>
      </c>
      <c r="O117" s="9">
        <f t="shared" si="7"/>
        <v>1661.3694408647498</v>
      </c>
    </row>
    <row r="118" spans="1:15" ht="12.75">
      <c r="A118">
        <v>616</v>
      </c>
      <c r="B118">
        <v>96214</v>
      </c>
      <c r="C118">
        <v>7674.3077833652</v>
      </c>
      <c r="D118" t="s">
        <v>177</v>
      </c>
      <c r="F118" s="2" t="s">
        <v>77</v>
      </c>
      <c r="G118" s="2" t="s">
        <v>77</v>
      </c>
      <c r="H118">
        <v>1</v>
      </c>
      <c r="J118" s="11">
        <f t="shared" si="4"/>
        <v>7674.3077833652</v>
      </c>
      <c r="K118" s="9">
        <f t="shared" si="5"/>
        <v>0</v>
      </c>
      <c r="L118">
        <v>1</v>
      </c>
      <c r="N118" s="9">
        <f t="shared" si="6"/>
        <v>7674.3077833652</v>
      </c>
      <c r="O118" s="9">
        <f t="shared" si="7"/>
        <v>0</v>
      </c>
    </row>
    <row r="119" spans="1:15" ht="12.75">
      <c r="A119">
        <v>616</v>
      </c>
      <c r="B119">
        <v>95708</v>
      </c>
      <c r="C119">
        <v>116452.99751925</v>
      </c>
      <c r="D119" t="s">
        <v>177</v>
      </c>
      <c r="F119" s="2" t="s">
        <v>77</v>
      </c>
      <c r="G119" s="2" t="s">
        <v>77</v>
      </c>
      <c r="H119">
        <v>1</v>
      </c>
      <c r="J119" s="11">
        <f t="shared" si="4"/>
        <v>116452.99751925</v>
      </c>
      <c r="K119" s="9">
        <f t="shared" si="5"/>
        <v>0</v>
      </c>
      <c r="L119">
        <v>1</v>
      </c>
      <c r="N119" s="9">
        <f t="shared" si="6"/>
        <v>116452.99751925</v>
      </c>
      <c r="O119" s="9">
        <f t="shared" si="7"/>
        <v>0</v>
      </c>
    </row>
    <row r="120" spans="1:15" ht="12.75">
      <c r="A120">
        <v>616</v>
      </c>
      <c r="B120">
        <v>96396</v>
      </c>
      <c r="C120">
        <v>4312.2807805538</v>
      </c>
      <c r="D120" t="s">
        <v>177</v>
      </c>
      <c r="F120" s="2" t="s">
        <v>137</v>
      </c>
      <c r="G120" s="2" t="s">
        <v>102</v>
      </c>
      <c r="I120">
        <v>0.5</v>
      </c>
      <c r="J120" s="11">
        <f t="shared" si="4"/>
        <v>0</v>
      </c>
      <c r="K120" s="9">
        <f t="shared" si="5"/>
        <v>2156.1403902769</v>
      </c>
      <c r="M120">
        <v>0.25</v>
      </c>
      <c r="N120" s="9">
        <f t="shared" si="6"/>
        <v>0</v>
      </c>
      <c r="O120" s="9">
        <f t="shared" si="7"/>
        <v>1078.07019513845</v>
      </c>
    </row>
    <row r="121" spans="1:15" ht="12.75">
      <c r="A121">
        <v>618</v>
      </c>
      <c r="B121">
        <v>94461</v>
      </c>
      <c r="C121">
        <v>32301.757740407997</v>
      </c>
      <c r="D121" t="s">
        <v>177</v>
      </c>
      <c r="F121" s="2" t="s">
        <v>70</v>
      </c>
      <c r="G121" s="2" t="s">
        <v>70</v>
      </c>
      <c r="H121">
        <v>1</v>
      </c>
      <c r="J121" s="11">
        <f t="shared" si="4"/>
        <v>32301.757740407997</v>
      </c>
      <c r="K121" s="9">
        <f t="shared" si="5"/>
        <v>0</v>
      </c>
      <c r="L121">
        <v>1</v>
      </c>
      <c r="N121" s="9">
        <f t="shared" si="6"/>
        <v>32301.757740407997</v>
      </c>
      <c r="O121" s="9">
        <f t="shared" si="7"/>
        <v>0</v>
      </c>
    </row>
    <row r="122" spans="1:15" ht="12.75">
      <c r="A122">
        <v>618</v>
      </c>
      <c r="B122">
        <v>95510</v>
      </c>
      <c r="C122">
        <v>4777.6803339571</v>
      </c>
      <c r="D122" t="s">
        <v>177</v>
      </c>
      <c r="F122" s="2" t="s">
        <v>137</v>
      </c>
      <c r="G122" s="2" t="s">
        <v>137</v>
      </c>
      <c r="H122">
        <v>1</v>
      </c>
      <c r="J122" s="11">
        <f t="shared" si="4"/>
        <v>4777.6803339571</v>
      </c>
      <c r="K122" s="9">
        <f t="shared" si="5"/>
        <v>0</v>
      </c>
      <c r="L122">
        <v>1</v>
      </c>
      <c r="N122" s="9">
        <f t="shared" si="6"/>
        <v>4777.6803339571</v>
      </c>
      <c r="O122" s="9">
        <f t="shared" si="7"/>
        <v>0</v>
      </c>
    </row>
    <row r="123" spans="1:15" ht="12.75">
      <c r="A123">
        <v>618</v>
      </c>
      <c r="B123">
        <v>96016</v>
      </c>
      <c r="C123">
        <v>1610.4661761066</v>
      </c>
      <c r="D123" t="s">
        <v>177</v>
      </c>
      <c r="F123" s="2" t="s">
        <v>77</v>
      </c>
      <c r="G123" s="2" t="s">
        <v>181</v>
      </c>
      <c r="J123" s="11">
        <f t="shared" si="4"/>
        <v>0</v>
      </c>
      <c r="K123" s="9">
        <f t="shared" si="5"/>
        <v>0</v>
      </c>
      <c r="N123" s="9">
        <f t="shared" si="6"/>
        <v>0</v>
      </c>
      <c r="O123" s="9">
        <f t="shared" si="7"/>
        <v>0</v>
      </c>
    </row>
    <row r="124" spans="1:15" ht="12.75">
      <c r="A124">
        <v>2000</v>
      </c>
      <c r="B124">
        <v>96855</v>
      </c>
      <c r="C124">
        <v>32413.660760581</v>
      </c>
      <c r="D124" t="s">
        <v>177</v>
      </c>
      <c r="F124" s="2" t="s">
        <v>36</v>
      </c>
      <c r="G124" s="2" t="s">
        <v>36</v>
      </c>
      <c r="H124">
        <v>1</v>
      </c>
      <c r="J124" s="11">
        <f t="shared" si="4"/>
        <v>32413.660760581</v>
      </c>
      <c r="K124" s="9">
        <f t="shared" si="5"/>
        <v>0</v>
      </c>
      <c r="L124">
        <v>1</v>
      </c>
      <c r="N124" s="9">
        <f t="shared" si="6"/>
        <v>32413.660760581</v>
      </c>
      <c r="O124" s="9">
        <f t="shared" si="7"/>
        <v>0</v>
      </c>
    </row>
    <row r="125" spans="1:15" ht="12.75">
      <c r="A125">
        <v>2000</v>
      </c>
      <c r="B125">
        <v>98422</v>
      </c>
      <c r="C125">
        <v>36015.406637274</v>
      </c>
      <c r="D125" t="s">
        <v>177</v>
      </c>
      <c r="F125" s="2" t="s">
        <v>36</v>
      </c>
      <c r="G125" s="2" t="s">
        <v>36</v>
      </c>
      <c r="H125">
        <v>1</v>
      </c>
      <c r="J125" s="11">
        <f t="shared" si="4"/>
        <v>36015.406637274</v>
      </c>
      <c r="K125" s="9">
        <f t="shared" si="5"/>
        <v>0</v>
      </c>
      <c r="L125">
        <v>1</v>
      </c>
      <c r="N125" s="9">
        <f t="shared" si="6"/>
        <v>36015.406637274</v>
      </c>
      <c r="O125" s="9">
        <f t="shared" si="7"/>
        <v>0</v>
      </c>
    </row>
    <row r="126" spans="1:15" ht="12.75">
      <c r="A126">
        <v>2000</v>
      </c>
      <c r="B126">
        <v>98985</v>
      </c>
      <c r="C126">
        <v>23098.388561532</v>
      </c>
      <c r="D126" t="s">
        <v>177</v>
      </c>
      <c r="F126" s="2" t="s">
        <v>36</v>
      </c>
      <c r="G126" s="2" t="s">
        <v>59</v>
      </c>
      <c r="I126">
        <v>0.5</v>
      </c>
      <c r="J126" s="11">
        <f t="shared" si="4"/>
        <v>0</v>
      </c>
      <c r="K126" s="9">
        <f t="shared" si="5"/>
        <v>11549.194280766</v>
      </c>
      <c r="M126">
        <v>0.5</v>
      </c>
      <c r="N126" s="9">
        <f t="shared" si="6"/>
        <v>0</v>
      </c>
      <c r="O126" s="9">
        <f t="shared" si="7"/>
        <v>11549.194280766</v>
      </c>
    </row>
    <row r="127" spans="1:15" ht="12.75">
      <c r="A127">
        <v>2000</v>
      </c>
      <c r="B127">
        <v>99050</v>
      </c>
      <c r="C127">
        <v>10835.457404554</v>
      </c>
      <c r="D127" t="s">
        <v>177</v>
      </c>
      <c r="F127" s="2" t="s">
        <v>36</v>
      </c>
      <c r="G127" s="2" t="s">
        <v>59</v>
      </c>
      <c r="I127">
        <v>0.5</v>
      </c>
      <c r="J127" s="11">
        <f t="shared" si="4"/>
        <v>0</v>
      </c>
      <c r="K127" s="9">
        <f t="shared" si="5"/>
        <v>5417.728702277</v>
      </c>
      <c r="M127">
        <v>0.5</v>
      </c>
      <c r="N127" s="9">
        <f t="shared" si="6"/>
        <v>0</v>
      </c>
      <c r="O127" s="9">
        <f t="shared" si="7"/>
        <v>5417.728702277</v>
      </c>
    </row>
    <row r="128" spans="1:15" ht="12.75">
      <c r="A128">
        <v>709</v>
      </c>
      <c r="B128">
        <v>99364</v>
      </c>
      <c r="C128">
        <v>31807.416834171</v>
      </c>
      <c r="D128" t="s">
        <v>177</v>
      </c>
      <c r="F128" s="2" t="s">
        <v>36</v>
      </c>
      <c r="G128" s="2" t="s">
        <v>36</v>
      </c>
      <c r="H128">
        <v>1</v>
      </c>
      <c r="J128" s="11">
        <f t="shared" si="4"/>
        <v>31807.416834171</v>
      </c>
      <c r="K128" s="9">
        <f t="shared" si="5"/>
        <v>0</v>
      </c>
      <c r="L128">
        <v>1</v>
      </c>
      <c r="N128" s="9">
        <f t="shared" si="6"/>
        <v>31807.416834171</v>
      </c>
      <c r="O128" s="9">
        <f t="shared" si="7"/>
        <v>0</v>
      </c>
    </row>
    <row r="129" spans="1:15" ht="12.75">
      <c r="A129">
        <v>711</v>
      </c>
      <c r="B129">
        <v>98419</v>
      </c>
      <c r="C129">
        <v>2198.1413020267996</v>
      </c>
      <c r="D129" t="s">
        <v>177</v>
      </c>
      <c r="F129" s="2" t="s">
        <v>187</v>
      </c>
      <c r="G129" s="2" t="s">
        <v>32</v>
      </c>
      <c r="H129">
        <v>1</v>
      </c>
      <c r="J129" s="11">
        <f t="shared" si="4"/>
        <v>2198.1413020267996</v>
      </c>
      <c r="K129" s="9">
        <f t="shared" si="5"/>
        <v>0</v>
      </c>
      <c r="L129">
        <v>1</v>
      </c>
      <c r="N129" s="9">
        <f t="shared" si="6"/>
        <v>2198.1413020267996</v>
      </c>
      <c r="O129" s="9">
        <f t="shared" si="7"/>
        <v>0</v>
      </c>
    </row>
    <row r="130" spans="1:15" ht="12.75">
      <c r="A130">
        <v>618</v>
      </c>
      <c r="B130">
        <v>98452</v>
      </c>
      <c r="C130">
        <v>10889.810423396999</v>
      </c>
      <c r="D130" t="s">
        <v>177</v>
      </c>
      <c r="F130" s="2" t="s">
        <v>70</v>
      </c>
      <c r="G130" s="2" t="s">
        <v>70</v>
      </c>
      <c r="H130">
        <v>1</v>
      </c>
      <c r="J130" s="11">
        <f t="shared" si="4"/>
        <v>10889.810423396999</v>
      </c>
      <c r="K130" s="9">
        <f t="shared" si="5"/>
        <v>0</v>
      </c>
      <c r="L130">
        <v>1</v>
      </c>
      <c r="N130" s="9">
        <f t="shared" si="6"/>
        <v>10889.810423396999</v>
      </c>
      <c r="O130" s="9">
        <f t="shared" si="7"/>
        <v>0</v>
      </c>
    </row>
    <row r="131" spans="1:15" ht="12.75">
      <c r="A131">
        <v>618</v>
      </c>
      <c r="B131">
        <v>98513</v>
      </c>
      <c r="C131">
        <v>2959.9023437416</v>
      </c>
      <c r="D131" t="s">
        <v>177</v>
      </c>
      <c r="F131" s="2" t="s">
        <v>83</v>
      </c>
      <c r="G131" s="2" t="s">
        <v>83</v>
      </c>
      <c r="H131">
        <v>1</v>
      </c>
      <c r="J131" s="11">
        <f t="shared" si="4"/>
        <v>2959.9023437416</v>
      </c>
      <c r="K131" s="9">
        <f t="shared" si="5"/>
        <v>0</v>
      </c>
      <c r="L131">
        <v>1</v>
      </c>
      <c r="N131" s="9">
        <f t="shared" si="6"/>
        <v>2959.9023437416</v>
      </c>
      <c r="O131" s="9">
        <f t="shared" si="7"/>
        <v>0</v>
      </c>
    </row>
    <row r="132" spans="1:15" ht="12.75">
      <c r="A132">
        <v>711</v>
      </c>
      <c r="B132">
        <v>96547</v>
      </c>
      <c r="C132">
        <v>1463.75</v>
      </c>
      <c r="D132" t="s">
        <v>177</v>
      </c>
      <c r="F132" s="2" t="s">
        <v>259</v>
      </c>
      <c r="G132" s="2" t="s">
        <v>62</v>
      </c>
      <c r="H132">
        <v>1</v>
      </c>
      <c r="J132" s="11">
        <f t="shared" si="4"/>
        <v>1463.75</v>
      </c>
      <c r="K132" s="9">
        <f t="shared" si="5"/>
        <v>0</v>
      </c>
      <c r="L132">
        <v>1</v>
      </c>
      <c r="N132" s="9">
        <f t="shared" si="6"/>
        <v>1463.75</v>
      </c>
      <c r="O132" s="9">
        <f t="shared" si="7"/>
        <v>0</v>
      </c>
    </row>
    <row r="133" spans="1:15" ht="12.75">
      <c r="A133">
        <v>620</v>
      </c>
      <c r="B133">
        <v>95272</v>
      </c>
      <c r="C133">
        <v>5518.570685498399</v>
      </c>
      <c r="D133" t="s">
        <v>177</v>
      </c>
      <c r="F133" s="2" t="s">
        <v>59</v>
      </c>
      <c r="G133" s="2" t="s">
        <v>59</v>
      </c>
      <c r="H133">
        <v>1</v>
      </c>
      <c r="J133" s="11">
        <f t="shared" si="4"/>
        <v>5518.570685498399</v>
      </c>
      <c r="K133" s="9">
        <f t="shared" si="5"/>
        <v>0</v>
      </c>
      <c r="L133">
        <v>1</v>
      </c>
      <c r="N133" s="9">
        <f t="shared" si="6"/>
        <v>5518.570685498399</v>
      </c>
      <c r="O133" s="9">
        <f t="shared" si="7"/>
        <v>0</v>
      </c>
    </row>
    <row r="134" spans="1:15" ht="12.75">
      <c r="A134">
        <v>620</v>
      </c>
      <c r="B134">
        <v>95173</v>
      </c>
      <c r="C134">
        <v>2995.9382403045997</v>
      </c>
      <c r="D134" t="s">
        <v>177</v>
      </c>
      <c r="F134" s="2" t="s">
        <v>45</v>
      </c>
      <c r="G134" s="2" t="s">
        <v>59</v>
      </c>
      <c r="I134">
        <v>0.5</v>
      </c>
      <c r="J134" s="11">
        <f t="shared" si="4"/>
        <v>0</v>
      </c>
      <c r="K134" s="9">
        <f t="shared" si="5"/>
        <v>1497.9691201522999</v>
      </c>
      <c r="M134">
        <v>0.5</v>
      </c>
      <c r="N134" s="9">
        <f t="shared" si="6"/>
        <v>0</v>
      </c>
      <c r="O134" s="9">
        <f t="shared" si="7"/>
        <v>1497.9691201522999</v>
      </c>
    </row>
    <row r="135" spans="1:15" ht="12.75">
      <c r="A135">
        <v>620</v>
      </c>
      <c r="B135">
        <v>94545</v>
      </c>
      <c r="C135">
        <v>7977.2210619394</v>
      </c>
      <c r="D135" t="s">
        <v>177</v>
      </c>
      <c r="F135" s="2" t="s">
        <v>91</v>
      </c>
      <c r="G135" s="2" t="s">
        <v>45</v>
      </c>
      <c r="H135">
        <v>1</v>
      </c>
      <c r="J135" s="11">
        <f t="shared" si="4"/>
        <v>7977.2210619394</v>
      </c>
      <c r="K135" s="9">
        <f t="shared" si="5"/>
        <v>0</v>
      </c>
      <c r="L135">
        <v>0.5</v>
      </c>
      <c r="M135">
        <v>0.25</v>
      </c>
      <c r="N135" s="9">
        <f t="shared" si="6"/>
        <v>3988.6105309697</v>
      </c>
      <c r="O135" s="9">
        <f t="shared" si="7"/>
        <v>1994.30526548485</v>
      </c>
    </row>
    <row r="136" spans="1:15" ht="12.75">
      <c r="A136">
        <v>623</v>
      </c>
      <c r="B136">
        <v>93952</v>
      </c>
      <c r="C136">
        <v>30599.190629601</v>
      </c>
      <c r="D136" t="s">
        <v>177</v>
      </c>
      <c r="F136" s="2" t="s">
        <v>45</v>
      </c>
      <c r="G136" s="2" t="s">
        <v>59</v>
      </c>
      <c r="I136">
        <v>0.5</v>
      </c>
      <c r="J136" s="11">
        <f aca="true" t="shared" si="8" ref="J136:J199">H136*C136</f>
        <v>0</v>
      </c>
      <c r="K136" s="9">
        <f aca="true" t="shared" si="9" ref="K136:K199">I136*C136</f>
        <v>15299.5953148005</v>
      </c>
      <c r="M136">
        <v>0.5</v>
      </c>
      <c r="N136" s="9">
        <f aca="true" t="shared" si="10" ref="N136:N199">L136*C136</f>
        <v>0</v>
      </c>
      <c r="O136" s="9">
        <f aca="true" t="shared" si="11" ref="O136:O199">M136*C136</f>
        <v>15299.5953148005</v>
      </c>
    </row>
    <row r="137" spans="1:15" ht="12.75">
      <c r="A137">
        <v>620</v>
      </c>
      <c r="B137">
        <v>95721</v>
      </c>
      <c r="C137">
        <v>3859.406855762</v>
      </c>
      <c r="D137" t="s">
        <v>177</v>
      </c>
      <c r="F137" s="2" t="s">
        <v>46</v>
      </c>
      <c r="G137" s="2" t="s">
        <v>34</v>
      </c>
      <c r="H137">
        <v>1</v>
      </c>
      <c r="J137" s="11">
        <f t="shared" si="8"/>
        <v>3859.406855762</v>
      </c>
      <c r="K137" s="9">
        <f t="shared" si="9"/>
        <v>0</v>
      </c>
      <c r="L137">
        <v>0.5</v>
      </c>
      <c r="M137">
        <v>0.25</v>
      </c>
      <c r="N137" s="9">
        <f t="shared" si="10"/>
        <v>1929.703427881</v>
      </c>
      <c r="O137" s="9">
        <f t="shared" si="11"/>
        <v>964.8517139405</v>
      </c>
    </row>
    <row r="138" spans="1:15" ht="12.75">
      <c r="A138">
        <v>620</v>
      </c>
      <c r="B138">
        <v>95927</v>
      </c>
      <c r="C138">
        <v>2520.1314629391</v>
      </c>
      <c r="D138" t="s">
        <v>177</v>
      </c>
      <c r="F138" s="2" t="s">
        <v>34</v>
      </c>
      <c r="G138" s="2" t="s">
        <v>34</v>
      </c>
      <c r="H138">
        <v>1</v>
      </c>
      <c r="J138" s="11">
        <f t="shared" si="8"/>
        <v>2520.1314629391</v>
      </c>
      <c r="K138" s="9">
        <f t="shared" si="9"/>
        <v>0</v>
      </c>
      <c r="L138">
        <v>1</v>
      </c>
      <c r="N138" s="9">
        <f t="shared" si="10"/>
        <v>2520.1314629391</v>
      </c>
      <c r="O138" s="9">
        <f t="shared" si="11"/>
        <v>0</v>
      </c>
    </row>
    <row r="139" spans="1:15" ht="12.75">
      <c r="A139">
        <v>623</v>
      </c>
      <c r="B139">
        <v>94456</v>
      </c>
      <c r="C139">
        <v>8767.2145651784</v>
      </c>
      <c r="D139" t="s">
        <v>177</v>
      </c>
      <c r="F139" s="2" t="s">
        <v>34</v>
      </c>
      <c r="G139" s="2" t="s">
        <v>45</v>
      </c>
      <c r="I139">
        <v>0.5</v>
      </c>
      <c r="J139" s="11">
        <f t="shared" si="8"/>
        <v>0</v>
      </c>
      <c r="K139" s="9">
        <f t="shared" si="9"/>
        <v>4383.6072825892</v>
      </c>
      <c r="M139">
        <v>0.5</v>
      </c>
      <c r="N139" s="9">
        <f t="shared" si="10"/>
        <v>0</v>
      </c>
      <c r="O139" s="9">
        <f t="shared" si="11"/>
        <v>4383.6072825892</v>
      </c>
    </row>
    <row r="140" spans="1:15" ht="12.75">
      <c r="A140">
        <v>623</v>
      </c>
      <c r="B140">
        <v>93953</v>
      </c>
      <c r="C140">
        <v>2910.6497319937</v>
      </c>
      <c r="D140" t="s">
        <v>177</v>
      </c>
      <c r="F140" s="2" t="s">
        <v>91</v>
      </c>
      <c r="G140" s="2" t="s">
        <v>45</v>
      </c>
      <c r="H140">
        <v>1</v>
      </c>
      <c r="J140" s="11">
        <f t="shared" si="8"/>
        <v>2910.6497319937</v>
      </c>
      <c r="K140" s="9">
        <f t="shared" si="9"/>
        <v>0</v>
      </c>
      <c r="L140">
        <v>0.5</v>
      </c>
      <c r="M140">
        <v>0.25</v>
      </c>
      <c r="N140" s="9">
        <f t="shared" si="10"/>
        <v>1455.32486599685</v>
      </c>
      <c r="O140" s="9">
        <f t="shared" si="11"/>
        <v>727.662432998425</v>
      </c>
    </row>
    <row r="141" spans="1:15" ht="12.75">
      <c r="A141">
        <v>623</v>
      </c>
      <c r="B141">
        <v>93903</v>
      </c>
      <c r="C141">
        <v>4985.095461309</v>
      </c>
      <c r="D141" t="s">
        <v>177</v>
      </c>
      <c r="F141" s="2" t="s">
        <v>45</v>
      </c>
      <c r="G141" s="2" t="s">
        <v>59</v>
      </c>
      <c r="I141">
        <v>0.5</v>
      </c>
      <c r="J141" s="11">
        <f t="shared" si="8"/>
        <v>0</v>
      </c>
      <c r="K141" s="9">
        <f t="shared" si="9"/>
        <v>2492.5477306545</v>
      </c>
      <c r="M141">
        <v>0.5</v>
      </c>
      <c r="N141" s="9">
        <f t="shared" si="10"/>
        <v>0</v>
      </c>
      <c r="O141" s="9">
        <f t="shared" si="11"/>
        <v>2492.5477306545</v>
      </c>
    </row>
    <row r="142" spans="1:15" ht="12.75">
      <c r="A142">
        <v>526</v>
      </c>
      <c r="B142">
        <v>93614</v>
      </c>
      <c r="C142">
        <v>14178.017545187999</v>
      </c>
      <c r="D142" t="s">
        <v>177</v>
      </c>
      <c r="F142" s="2" t="s">
        <v>59</v>
      </c>
      <c r="G142" s="2" t="s">
        <v>212</v>
      </c>
      <c r="H142">
        <v>1</v>
      </c>
      <c r="J142" s="11">
        <f t="shared" si="8"/>
        <v>14178.017545187999</v>
      </c>
      <c r="K142" s="9">
        <f t="shared" si="9"/>
        <v>0</v>
      </c>
      <c r="L142">
        <v>0.5</v>
      </c>
      <c r="M142">
        <v>0.25</v>
      </c>
      <c r="N142" s="9">
        <f t="shared" si="10"/>
        <v>7089.008772593999</v>
      </c>
      <c r="O142" s="9">
        <f t="shared" si="11"/>
        <v>3544.5043862969997</v>
      </c>
    </row>
    <row r="143" spans="1:15" ht="12.75">
      <c r="A143">
        <v>540</v>
      </c>
      <c r="B143">
        <v>93331</v>
      </c>
      <c r="C143">
        <v>11216.37305893</v>
      </c>
      <c r="D143" t="s">
        <v>177</v>
      </c>
      <c r="F143" s="2" t="s">
        <v>35</v>
      </c>
      <c r="G143" s="2" t="s">
        <v>49</v>
      </c>
      <c r="H143">
        <v>1</v>
      </c>
      <c r="J143" s="11">
        <f t="shared" si="8"/>
        <v>11216.37305893</v>
      </c>
      <c r="K143" s="9">
        <f t="shared" si="9"/>
        <v>0</v>
      </c>
      <c r="L143">
        <v>1</v>
      </c>
      <c r="N143" s="9">
        <f t="shared" si="10"/>
        <v>11216.37305893</v>
      </c>
      <c r="O143" s="9">
        <f t="shared" si="11"/>
        <v>0</v>
      </c>
    </row>
    <row r="144" spans="1:15" ht="12.75">
      <c r="A144">
        <v>540</v>
      </c>
      <c r="B144">
        <v>93015</v>
      </c>
      <c r="C144">
        <v>2524.7307475599996</v>
      </c>
      <c r="D144" t="s">
        <v>177</v>
      </c>
      <c r="F144" s="2" t="s">
        <v>35</v>
      </c>
      <c r="G144" s="2" t="s">
        <v>49</v>
      </c>
      <c r="H144">
        <v>1</v>
      </c>
      <c r="J144" s="11">
        <f t="shared" si="8"/>
        <v>2524.7307475599996</v>
      </c>
      <c r="K144" s="9">
        <f t="shared" si="9"/>
        <v>0</v>
      </c>
      <c r="L144">
        <v>1</v>
      </c>
      <c r="N144" s="9">
        <f t="shared" si="10"/>
        <v>2524.7307475599996</v>
      </c>
      <c r="O144" s="9">
        <f t="shared" si="11"/>
        <v>0</v>
      </c>
    </row>
    <row r="145" spans="1:15" ht="12.75">
      <c r="A145">
        <v>523</v>
      </c>
      <c r="B145">
        <v>92412</v>
      </c>
      <c r="C145">
        <v>11102.705307335</v>
      </c>
      <c r="D145" t="s">
        <v>177</v>
      </c>
      <c r="F145" s="2" t="s">
        <v>35</v>
      </c>
      <c r="G145" s="2" t="s">
        <v>49</v>
      </c>
      <c r="H145">
        <v>1</v>
      </c>
      <c r="J145" s="11">
        <f t="shared" si="8"/>
        <v>11102.705307335</v>
      </c>
      <c r="K145" s="9">
        <f t="shared" si="9"/>
        <v>0</v>
      </c>
      <c r="L145">
        <v>1</v>
      </c>
      <c r="N145" s="9">
        <f t="shared" si="10"/>
        <v>11102.705307335</v>
      </c>
      <c r="O145" s="9">
        <f t="shared" si="11"/>
        <v>0</v>
      </c>
    </row>
    <row r="146" spans="1:15" ht="12.75">
      <c r="A146">
        <v>524</v>
      </c>
      <c r="B146">
        <v>92074</v>
      </c>
      <c r="C146">
        <v>6011.8089979738</v>
      </c>
      <c r="D146" t="s">
        <v>177</v>
      </c>
      <c r="F146" s="2" t="s">
        <v>34</v>
      </c>
      <c r="G146" s="2" t="s">
        <v>34</v>
      </c>
      <c r="H146">
        <v>1</v>
      </c>
      <c r="J146" s="11">
        <f t="shared" si="8"/>
        <v>6011.8089979738</v>
      </c>
      <c r="K146" s="9">
        <f t="shared" si="9"/>
        <v>0</v>
      </c>
      <c r="L146">
        <v>1</v>
      </c>
      <c r="N146" s="9">
        <f t="shared" si="10"/>
        <v>6011.8089979738</v>
      </c>
      <c r="O146" s="9">
        <f t="shared" si="11"/>
        <v>0</v>
      </c>
    </row>
    <row r="147" spans="1:15" ht="12.75">
      <c r="A147">
        <v>523</v>
      </c>
      <c r="B147">
        <v>92764</v>
      </c>
      <c r="C147">
        <v>5113.7060904428</v>
      </c>
      <c r="D147" t="s">
        <v>177</v>
      </c>
      <c r="F147" s="2" t="s">
        <v>45</v>
      </c>
      <c r="G147" s="2" t="s">
        <v>45</v>
      </c>
      <c r="H147">
        <v>1</v>
      </c>
      <c r="J147" s="11">
        <f t="shared" si="8"/>
        <v>5113.7060904428</v>
      </c>
      <c r="K147" s="9">
        <f t="shared" si="9"/>
        <v>0</v>
      </c>
      <c r="L147">
        <v>1</v>
      </c>
      <c r="N147" s="9">
        <f t="shared" si="10"/>
        <v>5113.7060904428</v>
      </c>
      <c r="O147" s="9">
        <f t="shared" si="11"/>
        <v>0</v>
      </c>
    </row>
    <row r="148" spans="1:15" ht="12.75">
      <c r="A148">
        <v>523</v>
      </c>
      <c r="B148">
        <v>92630</v>
      </c>
      <c r="C148">
        <v>13098.581826537998</v>
      </c>
      <c r="D148" t="s">
        <v>177</v>
      </c>
      <c r="F148" s="2" t="s">
        <v>34</v>
      </c>
      <c r="G148" s="2" t="s">
        <v>34</v>
      </c>
      <c r="H148">
        <v>1</v>
      </c>
      <c r="J148" s="11">
        <f t="shared" si="8"/>
        <v>13098.581826537998</v>
      </c>
      <c r="K148" s="9">
        <f t="shared" si="9"/>
        <v>0</v>
      </c>
      <c r="L148">
        <v>1</v>
      </c>
      <c r="N148" s="9">
        <f t="shared" si="10"/>
        <v>13098.581826537998</v>
      </c>
      <c r="O148" s="9">
        <f t="shared" si="11"/>
        <v>0</v>
      </c>
    </row>
    <row r="149" spans="1:15" ht="12.75">
      <c r="A149">
        <v>623</v>
      </c>
      <c r="B149">
        <v>93697</v>
      </c>
      <c r="C149">
        <v>5535.5218886584</v>
      </c>
      <c r="D149" t="s">
        <v>177</v>
      </c>
      <c r="F149" s="2" t="s">
        <v>34</v>
      </c>
      <c r="G149" s="2" t="s">
        <v>34</v>
      </c>
      <c r="H149">
        <v>1</v>
      </c>
      <c r="J149" s="11">
        <f t="shared" si="8"/>
        <v>5535.5218886584</v>
      </c>
      <c r="K149" s="9">
        <f t="shared" si="9"/>
        <v>0</v>
      </c>
      <c r="L149">
        <v>1</v>
      </c>
      <c r="N149" s="9">
        <f t="shared" si="10"/>
        <v>5535.5218886584</v>
      </c>
      <c r="O149" s="9">
        <f t="shared" si="11"/>
        <v>0</v>
      </c>
    </row>
    <row r="150" spans="1:15" ht="12.75">
      <c r="A150">
        <v>522</v>
      </c>
      <c r="B150">
        <v>93107</v>
      </c>
      <c r="C150">
        <v>6979.560719452799</v>
      </c>
      <c r="D150" t="s">
        <v>177</v>
      </c>
      <c r="F150" s="2" t="s">
        <v>34</v>
      </c>
      <c r="G150" s="2" t="s">
        <v>34</v>
      </c>
      <c r="H150">
        <v>1</v>
      </c>
      <c r="J150" s="11">
        <f t="shared" si="8"/>
        <v>6979.560719452799</v>
      </c>
      <c r="K150" s="9">
        <f t="shared" si="9"/>
        <v>0</v>
      </c>
      <c r="L150">
        <v>1</v>
      </c>
      <c r="N150" s="9">
        <f t="shared" si="10"/>
        <v>6979.560719452799</v>
      </c>
      <c r="O150" s="9">
        <f t="shared" si="11"/>
        <v>0</v>
      </c>
    </row>
    <row r="151" spans="1:15" ht="12.75">
      <c r="A151">
        <v>623</v>
      </c>
      <c r="B151">
        <v>94021</v>
      </c>
      <c r="C151">
        <v>5716.699080102099</v>
      </c>
      <c r="D151" t="s">
        <v>177</v>
      </c>
      <c r="F151" s="2" t="s">
        <v>68</v>
      </c>
      <c r="G151" s="2" t="s">
        <v>59</v>
      </c>
      <c r="I151">
        <v>0.5</v>
      </c>
      <c r="J151" s="11">
        <f t="shared" si="8"/>
        <v>0</v>
      </c>
      <c r="K151" s="9">
        <f t="shared" si="9"/>
        <v>2858.3495400510496</v>
      </c>
      <c r="M151">
        <v>0.5</v>
      </c>
      <c r="N151" s="9">
        <f t="shared" si="10"/>
        <v>0</v>
      </c>
      <c r="O151" s="9">
        <f t="shared" si="11"/>
        <v>2858.3495400510496</v>
      </c>
    </row>
    <row r="152" spans="1:15" ht="12.75">
      <c r="A152">
        <v>623</v>
      </c>
      <c r="B152">
        <v>93613</v>
      </c>
      <c r="C152">
        <v>3590.2230691946997</v>
      </c>
      <c r="D152" t="s">
        <v>177</v>
      </c>
      <c r="F152" s="2" t="s">
        <v>68</v>
      </c>
      <c r="G152" s="2" t="s">
        <v>45</v>
      </c>
      <c r="I152">
        <v>0.5</v>
      </c>
      <c r="J152" s="11">
        <f t="shared" si="8"/>
        <v>0</v>
      </c>
      <c r="K152" s="9">
        <f t="shared" si="9"/>
        <v>1795.1115345973499</v>
      </c>
      <c r="M152">
        <v>0.5</v>
      </c>
      <c r="N152" s="9">
        <f t="shared" si="10"/>
        <v>0</v>
      </c>
      <c r="O152" s="9">
        <f t="shared" si="11"/>
        <v>1795.1115345973499</v>
      </c>
    </row>
    <row r="153" spans="1:15" ht="12.75">
      <c r="A153">
        <v>623</v>
      </c>
      <c r="B153">
        <v>94267</v>
      </c>
      <c r="C153">
        <v>2784.8014189396</v>
      </c>
      <c r="D153" t="s">
        <v>177</v>
      </c>
      <c r="F153" s="2" t="s">
        <v>45</v>
      </c>
      <c r="G153" s="2" t="s">
        <v>45</v>
      </c>
      <c r="H153">
        <v>1</v>
      </c>
      <c r="J153" s="11">
        <f t="shared" si="8"/>
        <v>2784.8014189396</v>
      </c>
      <c r="K153" s="9">
        <f t="shared" si="9"/>
        <v>0</v>
      </c>
      <c r="L153">
        <v>1</v>
      </c>
      <c r="N153" s="9">
        <f t="shared" si="10"/>
        <v>2784.8014189396</v>
      </c>
      <c r="O153" s="9">
        <f t="shared" si="11"/>
        <v>0</v>
      </c>
    </row>
    <row r="154" spans="1:15" ht="12.75">
      <c r="A154">
        <v>623</v>
      </c>
      <c r="B154">
        <v>94266</v>
      </c>
      <c r="C154">
        <v>7759.3333099558995</v>
      </c>
      <c r="D154" t="s">
        <v>177</v>
      </c>
      <c r="F154" s="2" t="s">
        <v>45</v>
      </c>
      <c r="G154" s="2" t="s">
        <v>59</v>
      </c>
      <c r="I154">
        <v>0.5</v>
      </c>
      <c r="J154" s="11">
        <f t="shared" si="8"/>
        <v>0</v>
      </c>
      <c r="K154" s="9">
        <f t="shared" si="9"/>
        <v>3879.6666549779497</v>
      </c>
      <c r="M154">
        <v>0.5</v>
      </c>
      <c r="N154" s="9">
        <f t="shared" si="10"/>
        <v>0</v>
      </c>
      <c r="O154" s="9">
        <f t="shared" si="11"/>
        <v>3879.6666549779497</v>
      </c>
    </row>
    <row r="155" spans="1:15" ht="12.75">
      <c r="A155">
        <v>623</v>
      </c>
      <c r="B155">
        <v>94320</v>
      </c>
      <c r="C155">
        <v>2621.2574673555996</v>
      </c>
      <c r="D155" t="s">
        <v>177</v>
      </c>
      <c r="F155" s="2" t="s">
        <v>59</v>
      </c>
      <c r="G155" s="2" t="s">
        <v>59</v>
      </c>
      <c r="H155">
        <v>1</v>
      </c>
      <c r="J155" s="11">
        <f t="shared" si="8"/>
        <v>2621.2574673555996</v>
      </c>
      <c r="K155" s="9">
        <f t="shared" si="9"/>
        <v>0</v>
      </c>
      <c r="L155">
        <v>1</v>
      </c>
      <c r="N155" s="9">
        <f t="shared" si="10"/>
        <v>2621.2574673555996</v>
      </c>
      <c r="O155" s="9">
        <f t="shared" si="11"/>
        <v>0</v>
      </c>
    </row>
    <row r="156" spans="1:15" ht="12.75">
      <c r="A156">
        <v>520</v>
      </c>
      <c r="B156">
        <v>94348</v>
      </c>
      <c r="C156">
        <v>4280.9512436911</v>
      </c>
      <c r="D156" t="s">
        <v>177</v>
      </c>
      <c r="F156" s="2" t="s">
        <v>60</v>
      </c>
      <c r="G156" s="2" t="s">
        <v>132</v>
      </c>
      <c r="H156">
        <v>1</v>
      </c>
      <c r="J156" s="11">
        <f t="shared" si="8"/>
        <v>4280.9512436911</v>
      </c>
      <c r="K156" s="9">
        <f t="shared" si="9"/>
        <v>0</v>
      </c>
      <c r="L156">
        <v>1</v>
      </c>
      <c r="N156" s="9">
        <f t="shared" si="10"/>
        <v>4280.9512436911</v>
      </c>
      <c r="O156" s="9">
        <f t="shared" si="11"/>
        <v>0</v>
      </c>
    </row>
    <row r="157" spans="1:15" ht="12.75">
      <c r="A157">
        <v>617</v>
      </c>
      <c r="B157">
        <v>100365</v>
      </c>
      <c r="C157">
        <v>1195.0388345718</v>
      </c>
      <c r="D157" t="s">
        <v>177</v>
      </c>
      <c r="F157" s="2" t="s">
        <v>89</v>
      </c>
      <c r="G157" s="2" t="s">
        <v>89</v>
      </c>
      <c r="H157">
        <v>1</v>
      </c>
      <c r="J157" s="11">
        <f t="shared" si="8"/>
        <v>1195.0388345718</v>
      </c>
      <c r="K157" s="9">
        <f t="shared" si="9"/>
        <v>0</v>
      </c>
      <c r="L157">
        <v>1</v>
      </c>
      <c r="N157" s="9">
        <f t="shared" si="10"/>
        <v>1195.0388345718</v>
      </c>
      <c r="O157" s="9">
        <f t="shared" si="11"/>
        <v>0</v>
      </c>
    </row>
    <row r="158" spans="1:15" ht="12.75">
      <c r="A158">
        <v>617</v>
      </c>
      <c r="B158">
        <v>100598</v>
      </c>
      <c r="C158">
        <v>2062.3307600765997</v>
      </c>
      <c r="D158" t="s">
        <v>177</v>
      </c>
      <c r="F158" s="2" t="s">
        <v>89</v>
      </c>
      <c r="G158" s="2" t="s">
        <v>89</v>
      </c>
      <c r="H158">
        <v>1</v>
      </c>
      <c r="J158" s="11">
        <f t="shared" si="8"/>
        <v>2062.3307600765997</v>
      </c>
      <c r="K158" s="9">
        <f t="shared" si="9"/>
        <v>0</v>
      </c>
      <c r="L158">
        <v>1</v>
      </c>
      <c r="N158" s="9">
        <f t="shared" si="10"/>
        <v>2062.3307600765997</v>
      </c>
      <c r="O158" s="9">
        <f t="shared" si="11"/>
        <v>0</v>
      </c>
    </row>
    <row r="159" spans="1:15" ht="12.75">
      <c r="A159">
        <v>617</v>
      </c>
      <c r="B159">
        <v>100721</v>
      </c>
      <c r="C159">
        <v>6938.1562500059</v>
      </c>
      <c r="D159" t="s">
        <v>177</v>
      </c>
      <c r="F159" s="2" t="s">
        <v>89</v>
      </c>
      <c r="G159" s="2" t="s">
        <v>89</v>
      </c>
      <c r="H159">
        <v>1</v>
      </c>
      <c r="J159" s="11">
        <f t="shared" si="8"/>
        <v>6938.1562500059</v>
      </c>
      <c r="K159" s="9">
        <f t="shared" si="9"/>
        <v>0</v>
      </c>
      <c r="L159">
        <v>1</v>
      </c>
      <c r="N159" s="9">
        <f t="shared" si="10"/>
        <v>6938.1562500059</v>
      </c>
      <c r="O159" s="9">
        <f t="shared" si="11"/>
        <v>0</v>
      </c>
    </row>
    <row r="160" spans="1:15" ht="12.75">
      <c r="A160">
        <v>617</v>
      </c>
      <c r="B160">
        <v>100599</v>
      </c>
      <c r="C160">
        <v>3735.2223659902997</v>
      </c>
      <c r="D160" t="s">
        <v>177</v>
      </c>
      <c r="F160" s="2" t="s">
        <v>89</v>
      </c>
      <c r="G160" s="2" t="s">
        <v>89</v>
      </c>
      <c r="H160">
        <v>1</v>
      </c>
      <c r="J160" s="11">
        <f t="shared" si="8"/>
        <v>3735.2223659902997</v>
      </c>
      <c r="K160" s="9">
        <f t="shared" si="9"/>
        <v>0</v>
      </c>
      <c r="L160">
        <v>1</v>
      </c>
      <c r="N160" s="9">
        <f t="shared" si="10"/>
        <v>3735.2223659902997</v>
      </c>
      <c r="O160" s="9">
        <f t="shared" si="11"/>
        <v>0</v>
      </c>
    </row>
    <row r="161" spans="1:15" ht="12.75">
      <c r="A161">
        <v>616</v>
      </c>
      <c r="B161">
        <v>101366</v>
      </c>
      <c r="C161">
        <v>4796.938306430399</v>
      </c>
      <c r="D161" t="s">
        <v>177</v>
      </c>
      <c r="F161" s="2" t="s">
        <v>137</v>
      </c>
      <c r="G161" s="2" t="s">
        <v>137</v>
      </c>
      <c r="H161">
        <v>1</v>
      </c>
      <c r="J161" s="11">
        <f t="shared" si="8"/>
        <v>4796.938306430399</v>
      </c>
      <c r="K161" s="9">
        <f t="shared" si="9"/>
        <v>0</v>
      </c>
      <c r="L161">
        <v>1</v>
      </c>
      <c r="N161" s="9">
        <f t="shared" si="10"/>
        <v>4796.938306430399</v>
      </c>
      <c r="O161" s="9">
        <f t="shared" si="11"/>
        <v>0</v>
      </c>
    </row>
    <row r="162" spans="1:15" ht="12.75">
      <c r="A162">
        <v>615</v>
      </c>
      <c r="B162">
        <v>102537</v>
      </c>
      <c r="C162">
        <v>2718.4315839345</v>
      </c>
      <c r="D162" t="s">
        <v>177</v>
      </c>
      <c r="F162" s="2" t="s">
        <v>267</v>
      </c>
      <c r="G162" s="2" t="s">
        <v>247</v>
      </c>
      <c r="H162">
        <v>1</v>
      </c>
      <c r="J162" s="11">
        <f t="shared" si="8"/>
        <v>2718.4315839345</v>
      </c>
      <c r="K162" s="9">
        <f t="shared" si="9"/>
        <v>0</v>
      </c>
      <c r="L162">
        <v>1</v>
      </c>
      <c r="N162" s="9">
        <f t="shared" si="10"/>
        <v>2718.4315839345</v>
      </c>
      <c r="O162" s="9">
        <f t="shared" si="11"/>
        <v>0</v>
      </c>
    </row>
    <row r="163" spans="1:15" ht="12.75">
      <c r="A163">
        <v>615</v>
      </c>
      <c r="B163">
        <v>102689</v>
      </c>
      <c r="C163">
        <v>14884.609375023</v>
      </c>
      <c r="D163" t="s">
        <v>177</v>
      </c>
      <c r="F163" s="2" t="s">
        <v>268</v>
      </c>
      <c r="G163" s="2" t="s">
        <v>82</v>
      </c>
      <c r="H163">
        <v>1</v>
      </c>
      <c r="J163" s="11">
        <f t="shared" si="8"/>
        <v>14884.609375023</v>
      </c>
      <c r="K163" s="9">
        <f t="shared" si="9"/>
        <v>0</v>
      </c>
      <c r="L163">
        <v>0.8</v>
      </c>
      <c r="M163">
        <v>0.1</v>
      </c>
      <c r="N163" s="9">
        <f t="shared" si="10"/>
        <v>11907.6875000184</v>
      </c>
      <c r="O163" s="9">
        <f t="shared" si="11"/>
        <v>1488.4609375023</v>
      </c>
    </row>
    <row r="164" spans="1:15" ht="12.75">
      <c r="A164">
        <v>616</v>
      </c>
      <c r="B164">
        <v>101813</v>
      </c>
      <c r="C164">
        <v>28563.987115392</v>
      </c>
      <c r="D164" t="s">
        <v>177</v>
      </c>
      <c r="F164" s="2" t="s">
        <v>269</v>
      </c>
      <c r="G164" s="2" t="s">
        <v>137</v>
      </c>
      <c r="H164">
        <v>1</v>
      </c>
      <c r="J164" s="11">
        <f t="shared" si="8"/>
        <v>28563.987115392</v>
      </c>
      <c r="K164" s="9">
        <f t="shared" si="9"/>
        <v>0</v>
      </c>
      <c r="L164">
        <v>0.8</v>
      </c>
      <c r="M164">
        <v>0.1</v>
      </c>
      <c r="N164" s="9">
        <f t="shared" si="10"/>
        <v>22851.1896923136</v>
      </c>
      <c r="O164" s="9">
        <f t="shared" si="11"/>
        <v>2856.3987115392</v>
      </c>
    </row>
    <row r="165" spans="1:15" ht="12.75">
      <c r="A165">
        <v>616</v>
      </c>
      <c r="B165">
        <v>102524</v>
      </c>
      <c r="C165">
        <v>2723.5482116341996</v>
      </c>
      <c r="D165" t="s">
        <v>177</v>
      </c>
      <c r="F165" s="2" t="s">
        <v>77</v>
      </c>
      <c r="G165" s="2" t="s">
        <v>77</v>
      </c>
      <c r="H165">
        <v>1</v>
      </c>
      <c r="J165" s="11">
        <f t="shared" si="8"/>
        <v>2723.5482116341996</v>
      </c>
      <c r="K165" s="9">
        <f t="shared" si="9"/>
        <v>0</v>
      </c>
      <c r="L165">
        <v>1</v>
      </c>
      <c r="N165" s="9">
        <f t="shared" si="10"/>
        <v>2723.5482116341996</v>
      </c>
      <c r="O165" s="9">
        <f t="shared" si="11"/>
        <v>0</v>
      </c>
    </row>
    <row r="166" spans="1:15" ht="12.75">
      <c r="A166">
        <v>616</v>
      </c>
      <c r="B166">
        <v>104181</v>
      </c>
      <c r="C166">
        <v>2160.3197677805997</v>
      </c>
      <c r="D166" t="s">
        <v>177</v>
      </c>
      <c r="F166" s="2" t="s">
        <v>270</v>
      </c>
      <c r="G166" s="2" t="s">
        <v>77</v>
      </c>
      <c r="I166">
        <v>0.5</v>
      </c>
      <c r="J166" s="11">
        <f t="shared" si="8"/>
        <v>0</v>
      </c>
      <c r="K166" s="9">
        <f t="shared" si="9"/>
        <v>1080.1598838902999</v>
      </c>
      <c r="M166">
        <v>0.5</v>
      </c>
      <c r="N166" s="9">
        <f t="shared" si="10"/>
        <v>0</v>
      </c>
      <c r="O166" s="9">
        <f t="shared" si="11"/>
        <v>1080.1598838902999</v>
      </c>
    </row>
    <row r="167" spans="1:15" ht="12.75">
      <c r="A167">
        <v>713</v>
      </c>
      <c r="B167">
        <v>104736</v>
      </c>
      <c r="C167">
        <v>14599.850343114</v>
      </c>
      <c r="D167" t="s">
        <v>177</v>
      </c>
      <c r="F167" s="2" t="s">
        <v>77</v>
      </c>
      <c r="G167" s="2" t="s">
        <v>77</v>
      </c>
      <c r="H167">
        <v>1</v>
      </c>
      <c r="J167" s="11">
        <f t="shared" si="8"/>
        <v>14599.850343114</v>
      </c>
      <c r="K167" s="9">
        <f t="shared" si="9"/>
        <v>0</v>
      </c>
      <c r="L167">
        <v>1</v>
      </c>
      <c r="N167" s="9">
        <f t="shared" si="10"/>
        <v>14599.850343114</v>
      </c>
      <c r="O167" s="9">
        <f t="shared" si="11"/>
        <v>0</v>
      </c>
    </row>
    <row r="168" spans="1:15" ht="12.75">
      <c r="A168">
        <v>2027</v>
      </c>
      <c r="B168">
        <v>106190</v>
      </c>
      <c r="C168">
        <v>24188.650872840997</v>
      </c>
      <c r="D168" t="s">
        <v>177</v>
      </c>
      <c r="F168" s="2" t="s">
        <v>77</v>
      </c>
      <c r="G168" s="2" t="s">
        <v>128</v>
      </c>
      <c r="H168">
        <v>1</v>
      </c>
      <c r="J168" s="11">
        <f t="shared" si="8"/>
        <v>24188.650872840997</v>
      </c>
      <c r="K168" s="9">
        <f t="shared" si="9"/>
        <v>0</v>
      </c>
      <c r="L168">
        <v>0.5</v>
      </c>
      <c r="M168">
        <v>0.25</v>
      </c>
      <c r="N168" s="9">
        <f t="shared" si="10"/>
        <v>12094.325436420499</v>
      </c>
      <c r="O168" s="9">
        <f t="shared" si="11"/>
        <v>6047.162718210249</v>
      </c>
    </row>
    <row r="169" spans="1:15" ht="12.75">
      <c r="A169">
        <v>713</v>
      </c>
      <c r="B169">
        <v>107806</v>
      </c>
      <c r="C169">
        <v>11415.273437474</v>
      </c>
      <c r="D169" t="s">
        <v>177</v>
      </c>
      <c r="F169" s="2" t="s">
        <v>82</v>
      </c>
      <c r="G169" s="2" t="s">
        <v>271</v>
      </c>
      <c r="I169">
        <v>0.5</v>
      </c>
      <c r="J169" s="11">
        <f t="shared" si="8"/>
        <v>0</v>
      </c>
      <c r="K169" s="9">
        <f t="shared" si="9"/>
        <v>5707.636718737</v>
      </c>
      <c r="M169">
        <v>0.15</v>
      </c>
      <c r="N169" s="9">
        <f t="shared" si="10"/>
        <v>0</v>
      </c>
      <c r="O169" s="9">
        <f t="shared" si="11"/>
        <v>1712.2910156210999</v>
      </c>
    </row>
    <row r="170" spans="1:15" ht="12.75">
      <c r="A170">
        <v>713</v>
      </c>
      <c r="B170">
        <v>107804</v>
      </c>
      <c r="C170">
        <v>4168.6939289707</v>
      </c>
      <c r="D170" t="s">
        <v>177</v>
      </c>
      <c r="F170" s="2" t="s">
        <v>137</v>
      </c>
      <c r="G170" s="2" t="s">
        <v>77</v>
      </c>
      <c r="I170">
        <v>0.5</v>
      </c>
      <c r="J170" s="11">
        <f t="shared" si="8"/>
        <v>0</v>
      </c>
      <c r="K170" s="9">
        <f t="shared" si="9"/>
        <v>2084.34696448535</v>
      </c>
      <c r="M170">
        <v>0.5</v>
      </c>
      <c r="N170" s="9">
        <f t="shared" si="10"/>
        <v>0</v>
      </c>
      <c r="O170" s="9">
        <f t="shared" si="11"/>
        <v>2084.34696448535</v>
      </c>
    </row>
    <row r="171" spans="1:15" ht="12.75">
      <c r="A171">
        <v>713</v>
      </c>
      <c r="B171">
        <v>108093</v>
      </c>
      <c r="C171">
        <v>10500.048904664998</v>
      </c>
      <c r="D171" t="s">
        <v>177</v>
      </c>
      <c r="F171" s="2" t="s">
        <v>137</v>
      </c>
      <c r="G171" s="2" t="s">
        <v>77</v>
      </c>
      <c r="I171">
        <v>0.5</v>
      </c>
      <c r="J171" s="11">
        <f t="shared" si="8"/>
        <v>0</v>
      </c>
      <c r="K171" s="9">
        <f t="shared" si="9"/>
        <v>5250.024452332499</v>
      </c>
      <c r="M171">
        <v>0.5</v>
      </c>
      <c r="N171" s="9">
        <f t="shared" si="10"/>
        <v>0</v>
      </c>
      <c r="O171" s="9">
        <f t="shared" si="11"/>
        <v>5250.024452332499</v>
      </c>
    </row>
    <row r="172" spans="1:15" ht="12.75">
      <c r="A172">
        <v>715</v>
      </c>
      <c r="B172">
        <v>108574</v>
      </c>
      <c r="C172">
        <v>32929.496300362</v>
      </c>
      <c r="D172" t="s">
        <v>177</v>
      </c>
      <c r="F172" s="2" t="s">
        <v>137</v>
      </c>
      <c r="G172" s="2" t="s">
        <v>137</v>
      </c>
      <c r="H172">
        <v>1</v>
      </c>
      <c r="J172" s="11">
        <f t="shared" si="8"/>
        <v>32929.496300362</v>
      </c>
      <c r="K172" s="9">
        <f t="shared" si="9"/>
        <v>0</v>
      </c>
      <c r="L172">
        <v>1</v>
      </c>
      <c r="N172" s="9">
        <f t="shared" si="10"/>
        <v>32929.496300362</v>
      </c>
      <c r="O172" s="9">
        <f t="shared" si="11"/>
        <v>0</v>
      </c>
    </row>
    <row r="173" spans="1:15" ht="12.75">
      <c r="A173">
        <v>795</v>
      </c>
      <c r="B173">
        <v>111200</v>
      </c>
      <c r="C173">
        <v>166119.78764586998</v>
      </c>
      <c r="D173" t="s">
        <v>177</v>
      </c>
      <c r="F173" s="2" t="s">
        <v>100</v>
      </c>
      <c r="G173" s="2" t="s">
        <v>89</v>
      </c>
      <c r="H173">
        <v>1</v>
      </c>
      <c r="J173" s="11">
        <f t="shared" si="8"/>
        <v>166119.78764586998</v>
      </c>
      <c r="K173" s="9">
        <f t="shared" si="9"/>
        <v>0</v>
      </c>
      <c r="L173">
        <v>0.5</v>
      </c>
      <c r="M173">
        <v>0.25</v>
      </c>
      <c r="N173" s="9">
        <f t="shared" si="10"/>
        <v>83059.89382293499</v>
      </c>
      <c r="O173" s="9">
        <f t="shared" si="11"/>
        <v>41529.946911467494</v>
      </c>
    </row>
    <row r="174" spans="1:15" ht="12.75">
      <c r="A174">
        <v>795</v>
      </c>
      <c r="B174">
        <v>111445</v>
      </c>
      <c r="C174">
        <v>3333.909130089</v>
      </c>
      <c r="D174" t="s">
        <v>177</v>
      </c>
      <c r="F174" s="2" t="s">
        <v>83</v>
      </c>
      <c r="G174" s="2" t="s">
        <v>83</v>
      </c>
      <c r="H174">
        <v>1</v>
      </c>
      <c r="J174" s="11">
        <f t="shared" si="8"/>
        <v>3333.909130089</v>
      </c>
      <c r="K174" s="9">
        <f t="shared" si="9"/>
        <v>0</v>
      </c>
      <c r="L174">
        <v>1</v>
      </c>
      <c r="N174" s="9">
        <f t="shared" si="10"/>
        <v>3333.909130089</v>
      </c>
      <c r="O174" s="9">
        <f t="shared" si="11"/>
        <v>0</v>
      </c>
    </row>
    <row r="175" spans="1:15" ht="12.75">
      <c r="A175">
        <v>15</v>
      </c>
      <c r="B175">
        <v>50505</v>
      </c>
      <c r="C175">
        <v>2300.5370833864</v>
      </c>
      <c r="D175" t="s">
        <v>177</v>
      </c>
      <c r="F175" s="2" t="s">
        <v>272</v>
      </c>
      <c r="G175" s="2" t="s">
        <v>185</v>
      </c>
      <c r="H175">
        <v>1</v>
      </c>
      <c r="J175" s="11">
        <f t="shared" si="8"/>
        <v>2300.5370833864</v>
      </c>
      <c r="K175" s="9">
        <f t="shared" si="9"/>
        <v>0</v>
      </c>
      <c r="L175">
        <v>1</v>
      </c>
      <c r="N175" s="9">
        <f t="shared" si="10"/>
        <v>2300.5370833864</v>
      </c>
      <c r="O175" s="9">
        <f t="shared" si="11"/>
        <v>0</v>
      </c>
    </row>
    <row r="176" spans="1:15" ht="12.75">
      <c r="A176">
        <v>540</v>
      </c>
      <c r="B176">
        <v>93520</v>
      </c>
      <c r="C176">
        <v>1405.2000201121</v>
      </c>
      <c r="D176" t="s">
        <v>177</v>
      </c>
      <c r="F176" s="2" t="s">
        <v>181</v>
      </c>
      <c r="G176" s="2" t="s">
        <v>181</v>
      </c>
      <c r="H176">
        <v>1</v>
      </c>
      <c r="J176" s="11">
        <f t="shared" si="8"/>
        <v>1405.2000201121</v>
      </c>
      <c r="K176" s="9">
        <f t="shared" si="9"/>
        <v>0</v>
      </c>
      <c r="L176">
        <v>1</v>
      </c>
      <c r="N176" s="9">
        <f t="shared" si="10"/>
        <v>1405.2000201121</v>
      </c>
      <c r="O176" s="9">
        <f t="shared" si="11"/>
        <v>0</v>
      </c>
    </row>
    <row r="177" spans="1:15" ht="12.75">
      <c r="A177">
        <v>540</v>
      </c>
      <c r="B177">
        <v>92098</v>
      </c>
      <c r="C177">
        <v>1942.1934770270998</v>
      </c>
      <c r="D177" t="s">
        <v>177</v>
      </c>
      <c r="F177" s="2" t="s">
        <v>181</v>
      </c>
      <c r="G177" s="2" t="s">
        <v>181</v>
      </c>
      <c r="H177">
        <v>1</v>
      </c>
      <c r="J177" s="11">
        <f t="shared" si="8"/>
        <v>1942.1934770270998</v>
      </c>
      <c r="K177" s="9">
        <f t="shared" si="9"/>
        <v>0</v>
      </c>
      <c r="L177">
        <v>1</v>
      </c>
      <c r="N177" s="9">
        <f t="shared" si="10"/>
        <v>1942.1934770270998</v>
      </c>
      <c r="O177" s="9">
        <f t="shared" si="11"/>
        <v>0</v>
      </c>
    </row>
    <row r="178" spans="1:15" ht="12.75">
      <c r="A178">
        <v>795</v>
      </c>
      <c r="B178">
        <v>110540</v>
      </c>
      <c r="C178">
        <v>10322.88001164</v>
      </c>
      <c r="D178" t="s">
        <v>177</v>
      </c>
      <c r="F178" s="2" t="s">
        <v>89</v>
      </c>
      <c r="G178" s="2" t="s">
        <v>89</v>
      </c>
      <c r="H178">
        <v>1</v>
      </c>
      <c r="J178" s="11">
        <f t="shared" si="8"/>
        <v>10322.88001164</v>
      </c>
      <c r="K178" s="9">
        <f t="shared" si="9"/>
        <v>0</v>
      </c>
      <c r="L178">
        <v>1</v>
      </c>
      <c r="N178" s="9">
        <f t="shared" si="10"/>
        <v>10322.88001164</v>
      </c>
      <c r="O178" s="9">
        <f t="shared" si="11"/>
        <v>0</v>
      </c>
    </row>
    <row r="179" spans="1:15" ht="12.75">
      <c r="A179">
        <v>795</v>
      </c>
      <c r="B179">
        <v>113425</v>
      </c>
      <c r="C179">
        <v>37781.78684510299</v>
      </c>
      <c r="D179" t="s">
        <v>177</v>
      </c>
      <c r="F179" s="2" t="s">
        <v>273</v>
      </c>
      <c r="G179" s="2" t="s">
        <v>89</v>
      </c>
      <c r="H179">
        <v>1</v>
      </c>
      <c r="J179" s="11">
        <f t="shared" si="8"/>
        <v>37781.78684510299</v>
      </c>
      <c r="K179" s="9">
        <f t="shared" si="9"/>
        <v>0</v>
      </c>
      <c r="L179">
        <v>0.8</v>
      </c>
      <c r="M179">
        <v>0.1</v>
      </c>
      <c r="N179" s="9">
        <f t="shared" si="10"/>
        <v>30225.429476082398</v>
      </c>
      <c r="O179" s="9">
        <f t="shared" si="11"/>
        <v>3778.1786845102997</v>
      </c>
    </row>
    <row r="180" spans="1:15" ht="12.75">
      <c r="A180">
        <v>797</v>
      </c>
      <c r="B180">
        <v>114593</v>
      </c>
      <c r="C180">
        <v>31463.874340847</v>
      </c>
      <c r="D180" t="s">
        <v>177</v>
      </c>
      <c r="F180" s="2" t="s">
        <v>77</v>
      </c>
      <c r="G180" s="2" t="s">
        <v>77</v>
      </c>
      <c r="H180">
        <v>1</v>
      </c>
      <c r="J180" s="11">
        <f t="shared" si="8"/>
        <v>31463.874340847</v>
      </c>
      <c r="K180" s="9">
        <f t="shared" si="9"/>
        <v>0</v>
      </c>
      <c r="L180">
        <v>1</v>
      </c>
      <c r="N180" s="9">
        <f t="shared" si="10"/>
        <v>31463.874340847</v>
      </c>
      <c r="O180" s="9">
        <f t="shared" si="11"/>
        <v>0</v>
      </c>
    </row>
    <row r="181" spans="1:15" ht="12.75">
      <c r="A181">
        <v>814</v>
      </c>
      <c r="B181">
        <v>110241</v>
      </c>
      <c r="C181">
        <v>288149.56677843997</v>
      </c>
      <c r="D181" t="s">
        <v>177</v>
      </c>
      <c r="F181" s="2" t="s">
        <v>35</v>
      </c>
      <c r="G181" s="2" t="s">
        <v>49</v>
      </c>
      <c r="H181">
        <v>1</v>
      </c>
      <c r="J181" s="11">
        <f t="shared" si="8"/>
        <v>288149.56677843997</v>
      </c>
      <c r="K181" s="9">
        <f t="shared" si="9"/>
        <v>0</v>
      </c>
      <c r="L181">
        <v>1</v>
      </c>
      <c r="N181" s="9">
        <f t="shared" si="10"/>
        <v>288149.56677843997</v>
      </c>
      <c r="O181" s="9">
        <f t="shared" si="11"/>
        <v>0</v>
      </c>
    </row>
    <row r="182" spans="1:15" ht="12.75">
      <c r="A182">
        <v>814</v>
      </c>
      <c r="B182">
        <v>109117</v>
      </c>
      <c r="C182">
        <v>11436.568623886</v>
      </c>
      <c r="D182" t="s">
        <v>177</v>
      </c>
      <c r="F182" s="2" t="s">
        <v>34</v>
      </c>
      <c r="G182" s="2" t="s">
        <v>49</v>
      </c>
      <c r="I182">
        <v>0.5</v>
      </c>
      <c r="J182" s="11">
        <f t="shared" si="8"/>
        <v>0</v>
      </c>
      <c r="K182" s="9">
        <f t="shared" si="9"/>
        <v>5718.284311943</v>
      </c>
      <c r="M182">
        <v>0.5</v>
      </c>
      <c r="N182" s="9">
        <f t="shared" si="10"/>
        <v>0</v>
      </c>
      <c r="O182" s="9">
        <f t="shared" si="11"/>
        <v>5718.284311943</v>
      </c>
    </row>
    <row r="183" spans="1:15" ht="12.75">
      <c r="A183">
        <v>814</v>
      </c>
      <c r="B183">
        <v>109281</v>
      </c>
      <c r="C183">
        <v>6723.3265175036995</v>
      </c>
      <c r="D183" t="s">
        <v>177</v>
      </c>
      <c r="F183" s="2" t="s">
        <v>34</v>
      </c>
      <c r="G183" s="2" t="s">
        <v>49</v>
      </c>
      <c r="I183">
        <v>0.5</v>
      </c>
      <c r="J183" s="11">
        <f t="shared" si="8"/>
        <v>0</v>
      </c>
      <c r="K183" s="9">
        <f t="shared" si="9"/>
        <v>3361.6632587518498</v>
      </c>
      <c r="M183">
        <v>0.5</v>
      </c>
      <c r="N183" s="9">
        <f t="shared" si="10"/>
        <v>0</v>
      </c>
      <c r="O183" s="9">
        <f t="shared" si="11"/>
        <v>3361.6632587518498</v>
      </c>
    </row>
    <row r="184" spans="1:15" ht="12.75">
      <c r="A184">
        <v>688</v>
      </c>
      <c r="B184">
        <v>114223</v>
      </c>
      <c r="C184">
        <v>62062.931090905</v>
      </c>
      <c r="D184" t="s">
        <v>177</v>
      </c>
      <c r="F184" s="2" t="s">
        <v>36</v>
      </c>
      <c r="G184" s="2" t="s">
        <v>36</v>
      </c>
      <c r="H184">
        <v>1</v>
      </c>
      <c r="J184" s="11">
        <f t="shared" si="8"/>
        <v>62062.931090905</v>
      </c>
      <c r="K184" s="9">
        <f t="shared" si="9"/>
        <v>0</v>
      </c>
      <c r="L184">
        <v>1</v>
      </c>
      <c r="N184" s="9">
        <f t="shared" si="10"/>
        <v>62062.931090905</v>
      </c>
      <c r="O184" s="9">
        <f t="shared" si="11"/>
        <v>0</v>
      </c>
    </row>
    <row r="185" spans="1:15" ht="12.75">
      <c r="A185">
        <v>879</v>
      </c>
      <c r="B185">
        <v>116748</v>
      </c>
      <c r="C185">
        <v>1938.7507387399999</v>
      </c>
      <c r="D185" t="s">
        <v>177</v>
      </c>
      <c r="F185" s="2" t="s">
        <v>34</v>
      </c>
      <c r="G185" s="2" t="s">
        <v>53</v>
      </c>
      <c r="H185">
        <v>1</v>
      </c>
      <c r="J185" s="11">
        <f t="shared" si="8"/>
        <v>1938.7507387399999</v>
      </c>
      <c r="K185" s="9">
        <f t="shared" si="9"/>
        <v>0</v>
      </c>
      <c r="L185">
        <v>0.5</v>
      </c>
      <c r="M185">
        <v>0.25</v>
      </c>
      <c r="N185" s="9">
        <f t="shared" si="10"/>
        <v>969.3753693699999</v>
      </c>
      <c r="O185" s="9">
        <f t="shared" si="11"/>
        <v>484.68768468499997</v>
      </c>
    </row>
    <row r="186" spans="1:15" ht="12.75">
      <c r="A186">
        <v>874</v>
      </c>
      <c r="B186">
        <v>118061</v>
      </c>
      <c r="C186">
        <v>10793.451987347999</v>
      </c>
      <c r="D186" t="s">
        <v>177</v>
      </c>
      <c r="F186" s="2" t="s">
        <v>68</v>
      </c>
      <c r="G186" s="2" t="s">
        <v>36</v>
      </c>
      <c r="H186">
        <v>1</v>
      </c>
      <c r="J186" s="11">
        <f t="shared" si="8"/>
        <v>10793.451987347999</v>
      </c>
      <c r="K186" s="9">
        <f t="shared" si="9"/>
        <v>0</v>
      </c>
      <c r="L186">
        <v>1</v>
      </c>
      <c r="N186" s="9">
        <f t="shared" si="10"/>
        <v>10793.451987347999</v>
      </c>
      <c r="O186" s="9">
        <f t="shared" si="11"/>
        <v>0</v>
      </c>
    </row>
    <row r="187" spans="1:15" ht="12.75">
      <c r="A187">
        <v>874</v>
      </c>
      <c r="B187">
        <v>119574</v>
      </c>
      <c r="C187">
        <v>9150.228655986499</v>
      </c>
      <c r="D187" t="s">
        <v>177</v>
      </c>
      <c r="F187" s="2" t="s">
        <v>59</v>
      </c>
      <c r="G187" s="2" t="s">
        <v>59</v>
      </c>
      <c r="H187">
        <v>1</v>
      </c>
      <c r="J187" s="11">
        <f t="shared" si="8"/>
        <v>9150.228655986499</v>
      </c>
      <c r="K187" s="9">
        <f t="shared" si="9"/>
        <v>0</v>
      </c>
      <c r="L187">
        <v>1</v>
      </c>
      <c r="N187" s="9">
        <f t="shared" si="10"/>
        <v>9150.228655986499</v>
      </c>
      <c r="O187" s="9">
        <f t="shared" si="11"/>
        <v>0</v>
      </c>
    </row>
    <row r="188" spans="1:15" ht="12.75">
      <c r="A188">
        <v>874</v>
      </c>
      <c r="B188">
        <v>117024</v>
      </c>
      <c r="C188">
        <v>18100.009696016998</v>
      </c>
      <c r="D188" t="s">
        <v>177</v>
      </c>
      <c r="F188" s="2" t="s">
        <v>59</v>
      </c>
      <c r="G188" s="2" t="s">
        <v>59</v>
      </c>
      <c r="H188">
        <v>1</v>
      </c>
      <c r="J188" s="11">
        <f t="shared" si="8"/>
        <v>18100.009696016998</v>
      </c>
      <c r="K188" s="9">
        <f t="shared" si="9"/>
        <v>0</v>
      </c>
      <c r="L188">
        <v>1</v>
      </c>
      <c r="N188" s="9">
        <f t="shared" si="10"/>
        <v>18100.009696016998</v>
      </c>
      <c r="O188" s="9">
        <f t="shared" si="11"/>
        <v>0</v>
      </c>
    </row>
    <row r="189" spans="1:15" ht="12.75">
      <c r="A189">
        <v>874</v>
      </c>
      <c r="B189">
        <v>118045</v>
      </c>
      <c r="C189">
        <v>2083.9756745881996</v>
      </c>
      <c r="D189" t="s">
        <v>177</v>
      </c>
      <c r="F189" s="2" t="s">
        <v>59</v>
      </c>
      <c r="G189" s="2" t="s">
        <v>59</v>
      </c>
      <c r="H189">
        <v>1</v>
      </c>
      <c r="J189" s="11">
        <f t="shared" si="8"/>
        <v>2083.9756745881996</v>
      </c>
      <c r="K189" s="9">
        <f t="shared" si="9"/>
        <v>0</v>
      </c>
      <c r="L189">
        <v>1</v>
      </c>
      <c r="N189" s="9">
        <f t="shared" si="10"/>
        <v>2083.9756745881996</v>
      </c>
      <c r="O189" s="9">
        <f t="shared" si="11"/>
        <v>0</v>
      </c>
    </row>
    <row r="190" spans="1:15" ht="12.75">
      <c r="A190">
        <v>833</v>
      </c>
      <c r="B190">
        <v>42167</v>
      </c>
      <c r="C190">
        <v>2755.6185648962996</v>
      </c>
      <c r="D190" t="s">
        <v>177</v>
      </c>
      <c r="F190" s="2" t="s">
        <v>77</v>
      </c>
      <c r="G190" s="2" t="s">
        <v>77</v>
      </c>
      <c r="H190">
        <v>1</v>
      </c>
      <c r="J190" s="11">
        <f t="shared" si="8"/>
        <v>2755.6185648962996</v>
      </c>
      <c r="K190" s="9">
        <f t="shared" si="9"/>
        <v>0</v>
      </c>
      <c r="L190">
        <v>1</v>
      </c>
      <c r="N190" s="9">
        <f t="shared" si="10"/>
        <v>2755.6185648962996</v>
      </c>
      <c r="O190" s="9">
        <f t="shared" si="11"/>
        <v>0</v>
      </c>
    </row>
    <row r="191" spans="1:15" ht="12.75">
      <c r="A191">
        <v>833</v>
      </c>
      <c r="B191">
        <v>42626</v>
      </c>
      <c r="C191">
        <v>2270.3334880806997</v>
      </c>
      <c r="D191" t="s">
        <v>177</v>
      </c>
      <c r="F191" s="2" t="s">
        <v>77</v>
      </c>
      <c r="G191" s="2" t="s">
        <v>77</v>
      </c>
      <c r="H191">
        <v>1</v>
      </c>
      <c r="J191" s="11">
        <f t="shared" si="8"/>
        <v>2270.3334880806997</v>
      </c>
      <c r="K191" s="9">
        <f t="shared" si="9"/>
        <v>0</v>
      </c>
      <c r="L191">
        <v>1</v>
      </c>
      <c r="N191" s="9">
        <f t="shared" si="10"/>
        <v>2270.3334880806997</v>
      </c>
      <c r="O191" s="9">
        <f t="shared" si="11"/>
        <v>0</v>
      </c>
    </row>
    <row r="192" spans="1:15" ht="12.75">
      <c r="A192">
        <v>833</v>
      </c>
      <c r="B192">
        <v>42247</v>
      </c>
      <c r="C192">
        <v>1938.9415892195</v>
      </c>
      <c r="D192" t="s">
        <v>177</v>
      </c>
      <c r="F192" s="2" t="s">
        <v>77</v>
      </c>
      <c r="G192" s="2" t="s">
        <v>77</v>
      </c>
      <c r="H192">
        <v>1</v>
      </c>
      <c r="J192" s="11">
        <f t="shared" si="8"/>
        <v>1938.9415892195</v>
      </c>
      <c r="K192" s="9">
        <f t="shared" si="9"/>
        <v>0</v>
      </c>
      <c r="L192">
        <v>1</v>
      </c>
      <c r="N192" s="9">
        <f t="shared" si="10"/>
        <v>1938.9415892195</v>
      </c>
      <c r="O192" s="9">
        <f t="shared" si="11"/>
        <v>0</v>
      </c>
    </row>
    <row r="193" spans="1:15" ht="12.75">
      <c r="A193">
        <v>831</v>
      </c>
      <c r="B193">
        <v>41717</v>
      </c>
      <c r="C193">
        <v>4294.719456420999</v>
      </c>
      <c r="D193" t="s">
        <v>177</v>
      </c>
      <c r="F193" s="2" t="s">
        <v>182</v>
      </c>
      <c r="G193" s="2" t="s">
        <v>59</v>
      </c>
      <c r="I193">
        <v>0.5</v>
      </c>
      <c r="J193" s="11">
        <f t="shared" si="8"/>
        <v>0</v>
      </c>
      <c r="K193" s="9">
        <f t="shared" si="9"/>
        <v>2147.3597282104997</v>
      </c>
      <c r="M193">
        <v>0.5</v>
      </c>
      <c r="N193" s="9">
        <f t="shared" si="10"/>
        <v>0</v>
      </c>
      <c r="O193" s="9">
        <f t="shared" si="11"/>
        <v>2147.3597282104997</v>
      </c>
    </row>
    <row r="194" spans="1:15" ht="12.75">
      <c r="A194">
        <v>831</v>
      </c>
      <c r="B194">
        <v>41261</v>
      </c>
      <c r="C194">
        <v>5252.336545616399</v>
      </c>
      <c r="D194" t="s">
        <v>177</v>
      </c>
      <c r="F194" s="2" t="s">
        <v>182</v>
      </c>
      <c r="G194" s="2" t="s">
        <v>36</v>
      </c>
      <c r="H194">
        <v>1</v>
      </c>
      <c r="J194" s="11">
        <f t="shared" si="8"/>
        <v>5252.336545616399</v>
      </c>
      <c r="K194" s="9">
        <f t="shared" si="9"/>
        <v>0</v>
      </c>
      <c r="L194">
        <v>1</v>
      </c>
      <c r="N194" s="9">
        <f t="shared" si="10"/>
        <v>5252.336545616399</v>
      </c>
      <c r="O194" s="9">
        <f t="shared" si="11"/>
        <v>0</v>
      </c>
    </row>
    <row r="195" spans="1:15" ht="12.75">
      <c r="A195">
        <v>831</v>
      </c>
      <c r="B195">
        <v>40865</v>
      </c>
      <c r="C195">
        <v>11002.838861785998</v>
      </c>
      <c r="D195" t="s">
        <v>177</v>
      </c>
      <c r="F195" s="2" t="s">
        <v>59</v>
      </c>
      <c r="G195" s="2" t="s">
        <v>59</v>
      </c>
      <c r="H195">
        <v>1</v>
      </c>
      <c r="J195" s="11">
        <f t="shared" si="8"/>
        <v>11002.838861785998</v>
      </c>
      <c r="K195" s="9">
        <f t="shared" si="9"/>
        <v>0</v>
      </c>
      <c r="L195">
        <v>1</v>
      </c>
      <c r="N195" s="9">
        <f t="shared" si="10"/>
        <v>11002.838861785998</v>
      </c>
      <c r="O195" s="9">
        <f t="shared" si="11"/>
        <v>0</v>
      </c>
    </row>
    <row r="196" spans="1:15" ht="12.75">
      <c r="A196">
        <v>834</v>
      </c>
      <c r="B196">
        <v>41041</v>
      </c>
      <c r="C196">
        <v>1711.3801585212</v>
      </c>
      <c r="D196" t="s">
        <v>177</v>
      </c>
      <c r="F196" s="2" t="s">
        <v>59</v>
      </c>
      <c r="G196" s="2" t="s">
        <v>59</v>
      </c>
      <c r="H196">
        <v>1</v>
      </c>
      <c r="J196" s="11">
        <f t="shared" si="8"/>
        <v>1711.3801585212</v>
      </c>
      <c r="K196" s="9">
        <f t="shared" si="9"/>
        <v>0</v>
      </c>
      <c r="L196">
        <v>1</v>
      </c>
      <c r="N196" s="9">
        <f t="shared" si="10"/>
        <v>1711.3801585212</v>
      </c>
      <c r="O196" s="9">
        <f t="shared" si="11"/>
        <v>0</v>
      </c>
    </row>
    <row r="197" spans="1:15" ht="12.75">
      <c r="A197">
        <v>829</v>
      </c>
      <c r="B197">
        <v>38955</v>
      </c>
      <c r="C197">
        <v>68893.62076386799</v>
      </c>
      <c r="D197" t="s">
        <v>177</v>
      </c>
      <c r="F197" s="2" t="s">
        <v>59</v>
      </c>
      <c r="G197" s="2" t="s">
        <v>59</v>
      </c>
      <c r="H197">
        <v>1</v>
      </c>
      <c r="J197" s="11">
        <f t="shared" si="8"/>
        <v>68893.62076386799</v>
      </c>
      <c r="K197" s="9">
        <f t="shared" si="9"/>
        <v>0</v>
      </c>
      <c r="L197">
        <v>1</v>
      </c>
      <c r="N197" s="9">
        <f t="shared" si="10"/>
        <v>68893.62076386799</v>
      </c>
      <c r="O197" s="9">
        <f t="shared" si="11"/>
        <v>0</v>
      </c>
    </row>
    <row r="198" spans="1:15" ht="12.75">
      <c r="A198">
        <v>829</v>
      </c>
      <c r="B198">
        <v>38938</v>
      </c>
      <c r="C198">
        <v>8661.812189996199</v>
      </c>
      <c r="D198" t="s">
        <v>177</v>
      </c>
      <c r="F198" s="2" t="s">
        <v>45</v>
      </c>
      <c r="G198" s="2" t="s">
        <v>59</v>
      </c>
      <c r="I198">
        <v>0.5</v>
      </c>
      <c r="J198" s="11">
        <f t="shared" si="8"/>
        <v>0</v>
      </c>
      <c r="K198" s="9">
        <f t="shared" si="9"/>
        <v>4330.906094998099</v>
      </c>
      <c r="M198">
        <v>0.5</v>
      </c>
      <c r="N198" s="9">
        <f t="shared" si="10"/>
        <v>0</v>
      </c>
      <c r="O198" s="9">
        <f t="shared" si="11"/>
        <v>4330.906094998099</v>
      </c>
    </row>
    <row r="199" spans="1:15" ht="12.75">
      <c r="A199">
        <v>829</v>
      </c>
      <c r="B199">
        <v>38408</v>
      </c>
      <c r="C199">
        <v>3301.9162573656</v>
      </c>
      <c r="D199" t="s">
        <v>177</v>
      </c>
      <c r="F199" s="2" t="s">
        <v>78</v>
      </c>
      <c r="G199" s="2" t="s">
        <v>36</v>
      </c>
      <c r="H199">
        <v>1</v>
      </c>
      <c r="J199" s="11">
        <f t="shared" si="8"/>
        <v>3301.9162573656</v>
      </c>
      <c r="K199" s="9">
        <f t="shared" si="9"/>
        <v>0</v>
      </c>
      <c r="L199">
        <v>0.5</v>
      </c>
      <c r="M199">
        <v>0.25</v>
      </c>
      <c r="N199" s="9">
        <f t="shared" si="10"/>
        <v>1650.9581286828</v>
      </c>
      <c r="O199" s="9">
        <f t="shared" si="11"/>
        <v>825.4790643414</v>
      </c>
    </row>
    <row r="200" spans="1:15" ht="12.75">
      <c r="A200">
        <v>829</v>
      </c>
      <c r="B200">
        <v>37940</v>
      </c>
      <c r="C200">
        <v>4613.079451347199</v>
      </c>
      <c r="D200" t="s">
        <v>177</v>
      </c>
      <c r="F200" s="2" t="s">
        <v>91</v>
      </c>
      <c r="G200" s="2" t="s">
        <v>45</v>
      </c>
      <c r="H200">
        <v>1</v>
      </c>
      <c r="J200" s="11">
        <f aca="true" t="shared" si="12" ref="J200:J263">H200*C200</f>
        <v>4613.079451347199</v>
      </c>
      <c r="K200" s="9">
        <f aca="true" t="shared" si="13" ref="K200:K263">I200*C200</f>
        <v>0</v>
      </c>
      <c r="L200">
        <v>0.5</v>
      </c>
      <c r="M200">
        <v>0.25</v>
      </c>
      <c r="N200" s="9">
        <f aca="true" t="shared" si="14" ref="N200:N263">L200*C200</f>
        <v>2306.5397256735996</v>
      </c>
      <c r="O200" s="9">
        <f aca="true" t="shared" si="15" ref="O200:O263">M200*C200</f>
        <v>1153.2698628367998</v>
      </c>
    </row>
    <row r="201" spans="1:15" ht="12.75">
      <c r="A201">
        <v>834</v>
      </c>
      <c r="B201">
        <v>38103</v>
      </c>
      <c r="C201">
        <v>9035.364172603899</v>
      </c>
      <c r="D201" t="s">
        <v>177</v>
      </c>
      <c r="F201" s="2" t="s">
        <v>88</v>
      </c>
      <c r="G201" s="2" t="s">
        <v>59</v>
      </c>
      <c r="H201">
        <v>1</v>
      </c>
      <c r="J201" s="11">
        <f t="shared" si="12"/>
        <v>9035.364172603899</v>
      </c>
      <c r="K201" s="9">
        <f t="shared" si="13"/>
        <v>0</v>
      </c>
      <c r="L201">
        <v>0.8</v>
      </c>
      <c r="N201" s="9">
        <f t="shared" si="14"/>
        <v>7228.29133808312</v>
      </c>
      <c r="O201" s="9">
        <f t="shared" si="15"/>
        <v>0</v>
      </c>
    </row>
    <row r="202" spans="1:15" ht="12.75">
      <c r="A202">
        <v>834</v>
      </c>
      <c r="B202">
        <v>37231</v>
      </c>
      <c r="C202">
        <v>6689.0837261677</v>
      </c>
      <c r="D202" t="s">
        <v>177</v>
      </c>
      <c r="F202" s="2" t="s">
        <v>88</v>
      </c>
      <c r="G202" s="2" t="s">
        <v>59</v>
      </c>
      <c r="H202">
        <v>1</v>
      </c>
      <c r="J202" s="11">
        <f t="shared" si="12"/>
        <v>6689.0837261677</v>
      </c>
      <c r="K202" s="9">
        <f t="shared" si="13"/>
        <v>0</v>
      </c>
      <c r="L202">
        <v>0.8</v>
      </c>
      <c r="N202" s="9">
        <f t="shared" si="14"/>
        <v>5351.2669809341605</v>
      </c>
      <c r="O202" s="9">
        <f t="shared" si="15"/>
        <v>0</v>
      </c>
    </row>
    <row r="203" spans="1:15" ht="12.75">
      <c r="A203">
        <v>834</v>
      </c>
      <c r="B203">
        <v>39456</v>
      </c>
      <c r="C203">
        <v>9696.703599803099</v>
      </c>
      <c r="D203" t="s">
        <v>177</v>
      </c>
      <c r="F203" s="2" t="s">
        <v>59</v>
      </c>
      <c r="G203" s="2" t="s">
        <v>59</v>
      </c>
      <c r="H203">
        <v>1</v>
      </c>
      <c r="J203" s="11">
        <f t="shared" si="12"/>
        <v>9696.703599803099</v>
      </c>
      <c r="K203" s="9">
        <f t="shared" si="13"/>
        <v>0</v>
      </c>
      <c r="L203">
        <v>1</v>
      </c>
      <c r="N203" s="9">
        <f t="shared" si="14"/>
        <v>9696.703599803099</v>
      </c>
      <c r="O203" s="9">
        <f t="shared" si="15"/>
        <v>0</v>
      </c>
    </row>
    <row r="204" spans="1:15" ht="12.75">
      <c r="A204">
        <v>834</v>
      </c>
      <c r="B204">
        <v>36949</v>
      </c>
      <c r="C204">
        <v>9052.0495633055</v>
      </c>
      <c r="D204" t="s">
        <v>177</v>
      </c>
      <c r="F204" s="2" t="s">
        <v>59</v>
      </c>
      <c r="G204" s="2" t="s">
        <v>59</v>
      </c>
      <c r="H204">
        <v>1</v>
      </c>
      <c r="J204" s="11">
        <f t="shared" si="12"/>
        <v>9052.0495633055</v>
      </c>
      <c r="K204" s="9">
        <f t="shared" si="13"/>
        <v>0</v>
      </c>
      <c r="L204">
        <v>1</v>
      </c>
      <c r="N204" s="9">
        <f t="shared" si="14"/>
        <v>9052.0495633055</v>
      </c>
      <c r="O204" s="9">
        <f t="shared" si="15"/>
        <v>0</v>
      </c>
    </row>
    <row r="205" spans="1:15" ht="12.75">
      <c r="A205">
        <v>834</v>
      </c>
      <c r="B205">
        <v>39457</v>
      </c>
      <c r="C205">
        <v>2860.8561522699997</v>
      </c>
      <c r="D205" t="s">
        <v>177</v>
      </c>
      <c r="F205" s="2" t="s">
        <v>68</v>
      </c>
      <c r="G205" s="2" t="s">
        <v>36</v>
      </c>
      <c r="H205">
        <v>1</v>
      </c>
      <c r="J205" s="11">
        <f t="shared" si="12"/>
        <v>2860.8561522699997</v>
      </c>
      <c r="K205" s="9">
        <f t="shared" si="13"/>
        <v>0</v>
      </c>
      <c r="L205">
        <v>1</v>
      </c>
      <c r="N205" s="9">
        <f t="shared" si="14"/>
        <v>2860.8561522699997</v>
      </c>
      <c r="O205" s="9">
        <f t="shared" si="15"/>
        <v>0</v>
      </c>
    </row>
    <row r="206" spans="1:15" ht="12.75">
      <c r="A206">
        <v>834</v>
      </c>
      <c r="B206">
        <v>39458</v>
      </c>
      <c r="C206">
        <v>1115.0371096059998</v>
      </c>
      <c r="D206" t="s">
        <v>177</v>
      </c>
      <c r="F206" s="2" t="s">
        <v>68</v>
      </c>
      <c r="G206" s="2" t="s">
        <v>36</v>
      </c>
      <c r="H206">
        <v>1</v>
      </c>
      <c r="J206" s="11">
        <f t="shared" si="12"/>
        <v>1115.0371096059998</v>
      </c>
      <c r="K206" s="9">
        <f t="shared" si="13"/>
        <v>0</v>
      </c>
      <c r="L206">
        <v>1</v>
      </c>
      <c r="N206" s="9">
        <f t="shared" si="14"/>
        <v>1115.0371096059998</v>
      </c>
      <c r="O206" s="9">
        <f t="shared" si="15"/>
        <v>0</v>
      </c>
    </row>
    <row r="207" spans="1:15" ht="12.75">
      <c r="A207">
        <v>834</v>
      </c>
      <c r="B207">
        <v>39233</v>
      </c>
      <c r="C207">
        <v>2267.5773871540996</v>
      </c>
      <c r="D207" t="s">
        <v>177</v>
      </c>
      <c r="F207" s="2" t="s">
        <v>68</v>
      </c>
      <c r="G207" s="2" t="s">
        <v>102</v>
      </c>
      <c r="H207">
        <v>1</v>
      </c>
      <c r="J207" s="11">
        <f t="shared" si="12"/>
        <v>2267.5773871540996</v>
      </c>
      <c r="K207" s="9">
        <f t="shared" si="13"/>
        <v>0</v>
      </c>
      <c r="L207">
        <v>0.5</v>
      </c>
      <c r="M207">
        <v>0.25</v>
      </c>
      <c r="N207" s="9">
        <f t="shared" si="14"/>
        <v>1133.7886935770498</v>
      </c>
      <c r="O207" s="9">
        <f t="shared" si="15"/>
        <v>566.8943467885249</v>
      </c>
    </row>
    <row r="208" spans="1:15" ht="12.75">
      <c r="A208">
        <v>459</v>
      </c>
      <c r="B208">
        <v>39612</v>
      </c>
      <c r="C208">
        <v>2174.8196686693</v>
      </c>
      <c r="D208" t="s">
        <v>177</v>
      </c>
      <c r="F208" s="2" t="s">
        <v>102</v>
      </c>
      <c r="G208" s="2" t="s">
        <v>77</v>
      </c>
      <c r="H208">
        <v>1</v>
      </c>
      <c r="J208" s="11">
        <f t="shared" si="12"/>
        <v>2174.8196686693</v>
      </c>
      <c r="K208" s="9">
        <f t="shared" si="13"/>
        <v>0</v>
      </c>
      <c r="L208">
        <v>0.5</v>
      </c>
      <c r="M208">
        <v>0.25</v>
      </c>
      <c r="N208" s="9">
        <f t="shared" si="14"/>
        <v>1087.40983433465</v>
      </c>
      <c r="O208" s="9">
        <f t="shared" si="15"/>
        <v>543.704917167325</v>
      </c>
    </row>
    <row r="209" spans="1:15" ht="12.75">
      <c r="A209">
        <v>459</v>
      </c>
      <c r="B209">
        <v>40332</v>
      </c>
      <c r="C209">
        <v>1984.6934814080998</v>
      </c>
      <c r="D209" t="s">
        <v>177</v>
      </c>
      <c r="F209" s="2" t="s">
        <v>36</v>
      </c>
      <c r="G209" s="2" t="s">
        <v>36</v>
      </c>
      <c r="H209">
        <v>1</v>
      </c>
      <c r="J209" s="11">
        <f t="shared" si="12"/>
        <v>1984.6934814080998</v>
      </c>
      <c r="K209" s="9">
        <f t="shared" si="13"/>
        <v>0</v>
      </c>
      <c r="L209">
        <v>1</v>
      </c>
      <c r="N209" s="9">
        <f t="shared" si="14"/>
        <v>1984.6934814080998</v>
      </c>
      <c r="O209" s="9">
        <f t="shared" si="15"/>
        <v>0</v>
      </c>
    </row>
    <row r="210" spans="1:15" ht="12.75">
      <c r="A210">
        <v>459</v>
      </c>
      <c r="B210">
        <v>40514</v>
      </c>
      <c r="C210">
        <v>14297.909491471999</v>
      </c>
      <c r="D210" t="s">
        <v>177</v>
      </c>
      <c r="F210" s="2" t="s">
        <v>77</v>
      </c>
      <c r="G210" s="2" t="s">
        <v>77</v>
      </c>
      <c r="H210">
        <v>1</v>
      </c>
      <c r="J210" s="11">
        <f t="shared" si="12"/>
        <v>14297.909491471999</v>
      </c>
      <c r="K210" s="9">
        <f t="shared" si="13"/>
        <v>0</v>
      </c>
      <c r="L210">
        <v>1</v>
      </c>
      <c r="N210" s="9">
        <f t="shared" si="14"/>
        <v>14297.909491471999</v>
      </c>
      <c r="O210" s="9">
        <f t="shared" si="15"/>
        <v>0</v>
      </c>
    </row>
    <row r="211" spans="1:15" ht="12.75">
      <c r="A211">
        <v>459</v>
      </c>
      <c r="B211">
        <v>39414</v>
      </c>
      <c r="C211">
        <v>4078.9021259378997</v>
      </c>
      <c r="D211" t="s">
        <v>177</v>
      </c>
      <c r="F211" s="2" t="s">
        <v>77</v>
      </c>
      <c r="G211" s="2" t="s">
        <v>77</v>
      </c>
      <c r="H211">
        <v>1</v>
      </c>
      <c r="J211" s="11">
        <f t="shared" si="12"/>
        <v>4078.9021259378997</v>
      </c>
      <c r="K211" s="9">
        <f t="shared" si="13"/>
        <v>0</v>
      </c>
      <c r="L211">
        <v>1</v>
      </c>
      <c r="N211" s="9">
        <f t="shared" si="14"/>
        <v>4078.9021259378997</v>
      </c>
      <c r="O211" s="9">
        <f t="shared" si="15"/>
        <v>0</v>
      </c>
    </row>
    <row r="212" spans="1:15" ht="12.75">
      <c r="A212">
        <v>459</v>
      </c>
      <c r="B212">
        <v>38735</v>
      </c>
      <c r="C212">
        <v>9921.845459583199</v>
      </c>
      <c r="D212" t="s">
        <v>177</v>
      </c>
      <c r="F212" s="2" t="s">
        <v>36</v>
      </c>
      <c r="G212" s="2" t="s">
        <v>36</v>
      </c>
      <c r="H212">
        <v>1</v>
      </c>
      <c r="J212" s="11">
        <f t="shared" si="12"/>
        <v>9921.845459583199</v>
      </c>
      <c r="K212" s="9">
        <f t="shared" si="13"/>
        <v>0</v>
      </c>
      <c r="L212">
        <v>1</v>
      </c>
      <c r="N212" s="9">
        <f t="shared" si="14"/>
        <v>9921.845459583199</v>
      </c>
      <c r="O212" s="9">
        <f t="shared" si="15"/>
        <v>0</v>
      </c>
    </row>
    <row r="213" spans="1:15" ht="12.75">
      <c r="A213">
        <v>754</v>
      </c>
      <c r="B213">
        <v>37593</v>
      </c>
      <c r="C213">
        <v>4172.1569701638</v>
      </c>
      <c r="D213" t="s">
        <v>177</v>
      </c>
      <c r="F213" s="2" t="s">
        <v>274</v>
      </c>
      <c r="G213" s="2" t="s">
        <v>181</v>
      </c>
      <c r="H213">
        <v>1</v>
      </c>
      <c r="J213" s="11">
        <f t="shared" si="12"/>
        <v>4172.1569701638</v>
      </c>
      <c r="K213" s="9">
        <f t="shared" si="13"/>
        <v>0</v>
      </c>
      <c r="L213">
        <v>0.8</v>
      </c>
      <c r="N213" s="9">
        <f t="shared" si="14"/>
        <v>3337.7255761310403</v>
      </c>
      <c r="O213" s="9">
        <f t="shared" si="15"/>
        <v>0</v>
      </c>
    </row>
    <row r="214" spans="1:15" ht="12.75">
      <c r="A214">
        <v>844</v>
      </c>
      <c r="B214">
        <v>38570</v>
      </c>
      <c r="C214">
        <v>4550.130388193799</v>
      </c>
      <c r="D214" t="s">
        <v>177</v>
      </c>
      <c r="F214" s="2" t="s">
        <v>77</v>
      </c>
      <c r="G214" s="2" t="s">
        <v>36</v>
      </c>
      <c r="I214">
        <v>0.5</v>
      </c>
      <c r="J214" s="11">
        <f t="shared" si="12"/>
        <v>0</v>
      </c>
      <c r="K214" s="9">
        <f t="shared" si="13"/>
        <v>2275.0651940968996</v>
      </c>
      <c r="M214">
        <v>0.5</v>
      </c>
      <c r="N214" s="9">
        <f t="shared" si="14"/>
        <v>0</v>
      </c>
      <c r="O214" s="9">
        <f t="shared" si="15"/>
        <v>2275.0651940968996</v>
      </c>
    </row>
    <row r="215" spans="1:15" ht="12.75">
      <c r="A215">
        <v>845</v>
      </c>
      <c r="B215">
        <v>39953</v>
      </c>
      <c r="C215">
        <v>3261.3203125</v>
      </c>
      <c r="D215" t="s">
        <v>177</v>
      </c>
      <c r="F215" s="2" t="s">
        <v>259</v>
      </c>
      <c r="G215" s="2" t="s">
        <v>62</v>
      </c>
      <c r="H215">
        <v>1</v>
      </c>
      <c r="J215" s="11">
        <f t="shared" si="12"/>
        <v>3261.3203125</v>
      </c>
      <c r="K215" s="9">
        <f t="shared" si="13"/>
        <v>0</v>
      </c>
      <c r="L215">
        <v>1</v>
      </c>
      <c r="N215" s="9">
        <f t="shared" si="14"/>
        <v>3261.3203125</v>
      </c>
      <c r="O215" s="9">
        <f t="shared" si="15"/>
        <v>0</v>
      </c>
    </row>
    <row r="216" spans="1:15" ht="12.75">
      <c r="A216">
        <v>844</v>
      </c>
      <c r="B216">
        <v>38456</v>
      </c>
      <c r="C216">
        <v>3213.3289456797997</v>
      </c>
      <c r="D216" t="s">
        <v>177</v>
      </c>
      <c r="F216" s="2" t="s">
        <v>275</v>
      </c>
      <c r="G216" s="2" t="s">
        <v>70</v>
      </c>
      <c r="H216">
        <v>0.2</v>
      </c>
      <c r="J216" s="11">
        <f t="shared" si="12"/>
        <v>642.66578913596</v>
      </c>
      <c r="K216" s="9">
        <f t="shared" si="13"/>
        <v>0</v>
      </c>
      <c r="L216">
        <v>0.2</v>
      </c>
      <c r="M216">
        <v>0.4</v>
      </c>
      <c r="N216" s="9">
        <f t="shared" si="14"/>
        <v>642.66578913596</v>
      </c>
      <c r="O216" s="9">
        <f t="shared" si="15"/>
        <v>1285.33157827192</v>
      </c>
    </row>
    <row r="217" spans="1:15" ht="12.75">
      <c r="A217">
        <v>847</v>
      </c>
      <c r="B217">
        <v>38398</v>
      </c>
      <c r="C217">
        <v>10925.143710556998</v>
      </c>
      <c r="D217" t="s">
        <v>177</v>
      </c>
      <c r="F217" s="2" t="s">
        <v>275</v>
      </c>
      <c r="G217" s="2" t="s">
        <v>137</v>
      </c>
      <c r="H217">
        <v>1</v>
      </c>
      <c r="J217" s="11">
        <f t="shared" si="12"/>
        <v>10925.143710556998</v>
      </c>
      <c r="K217" s="9">
        <f t="shared" si="13"/>
        <v>0</v>
      </c>
      <c r="L217">
        <v>0.8</v>
      </c>
      <c r="M217">
        <v>0.1</v>
      </c>
      <c r="N217" s="9">
        <f t="shared" si="14"/>
        <v>8740.1149684456</v>
      </c>
      <c r="O217" s="9">
        <f t="shared" si="15"/>
        <v>1092.5143710557</v>
      </c>
    </row>
    <row r="218" spans="1:15" ht="12.75">
      <c r="A218">
        <v>844</v>
      </c>
      <c r="B218">
        <v>37048</v>
      </c>
      <c r="C218">
        <v>14430.593923814999</v>
      </c>
      <c r="D218" t="s">
        <v>177</v>
      </c>
      <c r="F218" s="2" t="s">
        <v>36</v>
      </c>
      <c r="G218" s="2" t="s">
        <v>36</v>
      </c>
      <c r="H218">
        <v>1</v>
      </c>
      <c r="J218" s="11">
        <f t="shared" si="12"/>
        <v>14430.593923814999</v>
      </c>
      <c r="K218" s="9">
        <f t="shared" si="13"/>
        <v>0</v>
      </c>
      <c r="L218">
        <v>1</v>
      </c>
      <c r="N218" s="9">
        <f t="shared" si="14"/>
        <v>14430.593923814999</v>
      </c>
      <c r="O218" s="9">
        <f t="shared" si="15"/>
        <v>0</v>
      </c>
    </row>
    <row r="219" spans="1:15" ht="12.75">
      <c r="A219">
        <v>754</v>
      </c>
      <c r="B219">
        <v>37210</v>
      </c>
      <c r="C219">
        <v>2758.8101606331998</v>
      </c>
      <c r="D219" t="s">
        <v>177</v>
      </c>
      <c r="F219" s="2" t="s">
        <v>274</v>
      </c>
      <c r="G219" s="2" t="s">
        <v>181</v>
      </c>
      <c r="H219">
        <v>1</v>
      </c>
      <c r="J219" s="11">
        <f t="shared" si="12"/>
        <v>2758.8101606331998</v>
      </c>
      <c r="K219" s="9">
        <f t="shared" si="13"/>
        <v>0</v>
      </c>
      <c r="L219">
        <v>0.8</v>
      </c>
      <c r="N219" s="9">
        <f t="shared" si="14"/>
        <v>2207.04812850656</v>
      </c>
      <c r="O219" s="9">
        <f t="shared" si="15"/>
        <v>0</v>
      </c>
    </row>
    <row r="220" spans="1:15" ht="12.75">
      <c r="A220">
        <v>754</v>
      </c>
      <c r="B220">
        <v>37177</v>
      </c>
      <c r="C220">
        <v>5282.670738752499</v>
      </c>
      <c r="D220" t="s">
        <v>177</v>
      </c>
      <c r="F220" s="2" t="s">
        <v>77</v>
      </c>
      <c r="G220" s="2" t="s">
        <v>77</v>
      </c>
      <c r="H220">
        <v>1</v>
      </c>
      <c r="J220" s="11">
        <f t="shared" si="12"/>
        <v>5282.670738752499</v>
      </c>
      <c r="K220" s="9">
        <f t="shared" si="13"/>
        <v>0</v>
      </c>
      <c r="L220">
        <v>1</v>
      </c>
      <c r="N220" s="9">
        <f t="shared" si="14"/>
        <v>5282.670738752499</v>
      </c>
      <c r="O220" s="9">
        <f t="shared" si="15"/>
        <v>0</v>
      </c>
    </row>
    <row r="221" spans="1:15" ht="12.75">
      <c r="A221">
        <v>754</v>
      </c>
      <c r="B221">
        <v>36830</v>
      </c>
      <c r="C221">
        <v>2028.4862666949998</v>
      </c>
      <c r="D221" t="s">
        <v>177</v>
      </c>
      <c r="F221" s="2" t="s">
        <v>36</v>
      </c>
      <c r="G221" s="2" t="s">
        <v>181</v>
      </c>
      <c r="J221" s="11">
        <f t="shared" si="12"/>
        <v>0</v>
      </c>
      <c r="K221" s="9">
        <f t="shared" si="13"/>
        <v>0</v>
      </c>
      <c r="N221" s="9">
        <f t="shared" si="14"/>
        <v>0</v>
      </c>
      <c r="O221" s="9">
        <f t="shared" si="15"/>
        <v>0</v>
      </c>
    </row>
    <row r="222" spans="1:15" ht="12.75">
      <c r="A222">
        <v>754</v>
      </c>
      <c r="B222">
        <v>37387</v>
      </c>
      <c r="C222">
        <v>2167.3322330508</v>
      </c>
      <c r="D222" t="s">
        <v>177</v>
      </c>
      <c r="F222" s="2" t="s">
        <v>77</v>
      </c>
      <c r="G222" s="2" t="s">
        <v>181</v>
      </c>
      <c r="J222" s="11">
        <f t="shared" si="12"/>
        <v>0</v>
      </c>
      <c r="K222" s="9">
        <f t="shared" si="13"/>
        <v>0</v>
      </c>
      <c r="N222" s="9">
        <f t="shared" si="14"/>
        <v>0</v>
      </c>
      <c r="O222" s="9">
        <f t="shared" si="15"/>
        <v>0</v>
      </c>
    </row>
    <row r="223" spans="1:15" ht="12.75">
      <c r="A223">
        <v>754</v>
      </c>
      <c r="B223">
        <v>37678</v>
      </c>
      <c r="C223">
        <v>12879.776329025999</v>
      </c>
      <c r="D223" t="s">
        <v>177</v>
      </c>
      <c r="F223" s="2" t="s">
        <v>276</v>
      </c>
      <c r="G223" s="2" t="s">
        <v>277</v>
      </c>
      <c r="H223">
        <v>1</v>
      </c>
      <c r="J223" s="11">
        <f t="shared" si="12"/>
        <v>12879.776329025999</v>
      </c>
      <c r="K223" s="9">
        <f t="shared" si="13"/>
        <v>0</v>
      </c>
      <c r="L223">
        <v>0.5</v>
      </c>
      <c r="M223">
        <v>0.25</v>
      </c>
      <c r="N223" s="9">
        <f t="shared" si="14"/>
        <v>6439.8881645129995</v>
      </c>
      <c r="O223" s="9">
        <f t="shared" si="15"/>
        <v>3219.9440822564998</v>
      </c>
    </row>
    <row r="224" spans="1:15" ht="12.75">
      <c r="A224">
        <v>847</v>
      </c>
      <c r="B224">
        <v>38743</v>
      </c>
      <c r="C224">
        <v>7447.3246394694</v>
      </c>
      <c r="D224" t="s">
        <v>177</v>
      </c>
      <c r="F224" s="2" t="s">
        <v>137</v>
      </c>
      <c r="G224" s="2" t="s">
        <v>137</v>
      </c>
      <c r="H224">
        <v>1</v>
      </c>
      <c r="J224" s="11">
        <f t="shared" si="12"/>
        <v>7447.3246394694</v>
      </c>
      <c r="K224" s="9">
        <f t="shared" si="13"/>
        <v>0</v>
      </c>
      <c r="L224">
        <v>1</v>
      </c>
      <c r="N224" s="9">
        <f t="shared" si="14"/>
        <v>7447.3246394694</v>
      </c>
      <c r="O224" s="9">
        <f t="shared" si="15"/>
        <v>0</v>
      </c>
    </row>
    <row r="225" spans="1:15" ht="12.75">
      <c r="A225">
        <v>754</v>
      </c>
      <c r="B225">
        <v>37253</v>
      </c>
      <c r="C225">
        <v>11584.359071563998</v>
      </c>
      <c r="D225" t="s">
        <v>177</v>
      </c>
      <c r="F225" s="2" t="s">
        <v>128</v>
      </c>
      <c r="G225" s="2" t="s">
        <v>137</v>
      </c>
      <c r="H225">
        <v>1</v>
      </c>
      <c r="J225" s="11">
        <f t="shared" si="12"/>
        <v>11584.359071563998</v>
      </c>
      <c r="K225" s="9">
        <f t="shared" si="13"/>
        <v>0</v>
      </c>
      <c r="L225">
        <v>0.5</v>
      </c>
      <c r="M225">
        <v>0.25</v>
      </c>
      <c r="N225" s="9">
        <f t="shared" si="14"/>
        <v>5792.179535781999</v>
      </c>
      <c r="O225" s="9">
        <f t="shared" si="15"/>
        <v>2896.0897678909996</v>
      </c>
    </row>
    <row r="226" spans="1:15" ht="12.75">
      <c r="A226">
        <v>754</v>
      </c>
      <c r="B226">
        <v>37708</v>
      </c>
      <c r="C226">
        <v>12015.246093751999</v>
      </c>
      <c r="D226" t="s">
        <v>177</v>
      </c>
      <c r="F226" s="2" t="s">
        <v>70</v>
      </c>
      <c r="G226" s="2" t="s">
        <v>70</v>
      </c>
      <c r="H226">
        <v>1</v>
      </c>
      <c r="J226" s="11">
        <f t="shared" si="12"/>
        <v>12015.246093751999</v>
      </c>
      <c r="K226" s="9">
        <f t="shared" si="13"/>
        <v>0</v>
      </c>
      <c r="L226">
        <v>1</v>
      </c>
      <c r="N226" s="9">
        <f t="shared" si="14"/>
        <v>12015.246093751999</v>
      </c>
      <c r="O226" s="9">
        <f t="shared" si="15"/>
        <v>0</v>
      </c>
    </row>
    <row r="227" spans="1:15" ht="12.75">
      <c r="A227">
        <v>856</v>
      </c>
      <c r="B227">
        <v>33884</v>
      </c>
      <c r="C227">
        <v>43380.417333214</v>
      </c>
      <c r="D227" t="s">
        <v>177</v>
      </c>
      <c r="F227" s="2" t="s">
        <v>36</v>
      </c>
      <c r="G227" s="2" t="s">
        <v>102</v>
      </c>
      <c r="H227">
        <v>1</v>
      </c>
      <c r="J227" s="11">
        <f t="shared" si="12"/>
        <v>43380.417333214</v>
      </c>
      <c r="K227" s="9">
        <f t="shared" si="13"/>
        <v>0</v>
      </c>
      <c r="L227">
        <v>0.5</v>
      </c>
      <c r="M227">
        <v>0.25</v>
      </c>
      <c r="N227" s="9">
        <f t="shared" si="14"/>
        <v>21690.208666607</v>
      </c>
      <c r="O227" s="9">
        <f t="shared" si="15"/>
        <v>10845.1043333035</v>
      </c>
    </row>
    <row r="228" spans="1:15" ht="12.75">
      <c r="A228">
        <v>760</v>
      </c>
      <c r="B228">
        <v>32577</v>
      </c>
      <c r="C228">
        <v>14214.602082688</v>
      </c>
      <c r="D228" t="s">
        <v>177</v>
      </c>
      <c r="F228" s="2" t="s">
        <v>278</v>
      </c>
      <c r="G228" s="2" t="s">
        <v>128</v>
      </c>
      <c r="H228">
        <v>0.2</v>
      </c>
      <c r="J228" s="11">
        <f t="shared" si="12"/>
        <v>2842.9204165376</v>
      </c>
      <c r="K228" s="9">
        <f t="shared" si="13"/>
        <v>0</v>
      </c>
      <c r="L228">
        <v>0.2</v>
      </c>
      <c r="N228" s="9">
        <f t="shared" si="14"/>
        <v>2842.9204165376</v>
      </c>
      <c r="O228" s="9">
        <f t="shared" si="15"/>
        <v>0</v>
      </c>
    </row>
    <row r="229" spans="1:15" ht="12.75">
      <c r="A229">
        <v>760</v>
      </c>
      <c r="B229">
        <v>34036</v>
      </c>
      <c r="C229">
        <v>10173.980988407999</v>
      </c>
      <c r="D229" t="s">
        <v>177</v>
      </c>
      <c r="F229" s="2" t="s">
        <v>274</v>
      </c>
      <c r="G229" s="2" t="s">
        <v>181</v>
      </c>
      <c r="H229">
        <v>1</v>
      </c>
      <c r="J229" s="11">
        <f t="shared" si="12"/>
        <v>10173.980988407999</v>
      </c>
      <c r="K229" s="9">
        <f t="shared" si="13"/>
        <v>0</v>
      </c>
      <c r="L229">
        <v>0.8</v>
      </c>
      <c r="N229" s="9">
        <f t="shared" si="14"/>
        <v>8139.184790726399</v>
      </c>
      <c r="O229" s="9">
        <f t="shared" si="15"/>
        <v>0</v>
      </c>
    </row>
    <row r="230" spans="1:15" ht="12.75">
      <c r="A230">
        <v>856</v>
      </c>
      <c r="B230">
        <v>33047</v>
      </c>
      <c r="C230">
        <v>75980.601876266</v>
      </c>
      <c r="D230" t="s">
        <v>177</v>
      </c>
      <c r="F230" s="2" t="s">
        <v>102</v>
      </c>
      <c r="G230" s="2" t="s">
        <v>102</v>
      </c>
      <c r="H230">
        <v>1</v>
      </c>
      <c r="J230" s="11">
        <f t="shared" si="12"/>
        <v>75980.601876266</v>
      </c>
      <c r="K230" s="9">
        <f t="shared" si="13"/>
        <v>0</v>
      </c>
      <c r="L230">
        <v>1</v>
      </c>
      <c r="N230" s="9">
        <f t="shared" si="14"/>
        <v>75980.601876266</v>
      </c>
      <c r="O230" s="9">
        <f t="shared" si="15"/>
        <v>0</v>
      </c>
    </row>
    <row r="231" spans="1:15" ht="12.75">
      <c r="A231">
        <v>856</v>
      </c>
      <c r="B231">
        <v>33331</v>
      </c>
      <c r="C231">
        <v>9405.456097348399</v>
      </c>
      <c r="D231" t="s">
        <v>177</v>
      </c>
      <c r="F231" s="2" t="s">
        <v>36</v>
      </c>
      <c r="G231" s="2" t="s">
        <v>102</v>
      </c>
      <c r="H231">
        <v>1</v>
      </c>
      <c r="J231" s="11">
        <f t="shared" si="12"/>
        <v>9405.456097348399</v>
      </c>
      <c r="K231" s="9">
        <f t="shared" si="13"/>
        <v>0</v>
      </c>
      <c r="L231">
        <v>0.5</v>
      </c>
      <c r="M231">
        <v>0.25</v>
      </c>
      <c r="N231" s="9">
        <f t="shared" si="14"/>
        <v>4702.728048674199</v>
      </c>
      <c r="O231" s="9">
        <f t="shared" si="15"/>
        <v>2351.3640243370996</v>
      </c>
    </row>
    <row r="232" spans="1:15" ht="12.75">
      <c r="A232">
        <v>856</v>
      </c>
      <c r="B232">
        <v>32768</v>
      </c>
      <c r="C232">
        <v>11035.187164030998</v>
      </c>
      <c r="D232" t="s">
        <v>177</v>
      </c>
      <c r="F232" s="2" t="s">
        <v>94</v>
      </c>
      <c r="G232" s="2" t="s">
        <v>36</v>
      </c>
      <c r="H232">
        <v>1</v>
      </c>
      <c r="J232" s="11">
        <f t="shared" si="12"/>
        <v>11035.187164030998</v>
      </c>
      <c r="K232" s="9">
        <f t="shared" si="13"/>
        <v>0</v>
      </c>
      <c r="L232">
        <v>0.8</v>
      </c>
      <c r="M232">
        <v>0.1</v>
      </c>
      <c r="N232" s="9">
        <f t="shared" si="14"/>
        <v>8828.1497312248</v>
      </c>
      <c r="O232" s="9">
        <f t="shared" si="15"/>
        <v>1103.5187164031</v>
      </c>
    </row>
    <row r="233" spans="1:15" ht="12.75">
      <c r="A233">
        <v>856</v>
      </c>
      <c r="B233">
        <v>31229</v>
      </c>
      <c r="C233">
        <v>20426.114180794997</v>
      </c>
      <c r="D233" t="s">
        <v>177</v>
      </c>
      <c r="F233" s="2" t="s">
        <v>94</v>
      </c>
      <c r="G233" s="2" t="s">
        <v>36</v>
      </c>
      <c r="H233">
        <v>1</v>
      </c>
      <c r="J233" s="11">
        <f t="shared" si="12"/>
        <v>20426.114180794997</v>
      </c>
      <c r="K233" s="9">
        <f t="shared" si="13"/>
        <v>0</v>
      </c>
      <c r="L233">
        <v>0.8</v>
      </c>
      <c r="M233">
        <v>0.1</v>
      </c>
      <c r="N233" s="9">
        <f t="shared" si="14"/>
        <v>16340.891344635998</v>
      </c>
      <c r="O233" s="9">
        <f t="shared" si="15"/>
        <v>2042.6114180794998</v>
      </c>
    </row>
    <row r="234" spans="1:15" ht="12.75">
      <c r="A234">
        <v>554</v>
      </c>
      <c r="B234">
        <v>32588</v>
      </c>
      <c r="C234">
        <v>19966.228873335</v>
      </c>
      <c r="D234" t="s">
        <v>177</v>
      </c>
      <c r="F234" s="2" t="s">
        <v>77</v>
      </c>
      <c r="G234" s="2" t="s">
        <v>77</v>
      </c>
      <c r="H234">
        <v>1</v>
      </c>
      <c r="J234" s="11">
        <f t="shared" si="12"/>
        <v>19966.228873335</v>
      </c>
      <c r="K234" s="9">
        <f t="shared" si="13"/>
        <v>0</v>
      </c>
      <c r="L234">
        <v>1</v>
      </c>
      <c r="N234" s="9">
        <f t="shared" si="14"/>
        <v>19966.228873335</v>
      </c>
      <c r="O234" s="9">
        <f t="shared" si="15"/>
        <v>0</v>
      </c>
    </row>
    <row r="235" spans="1:15" ht="12.75">
      <c r="A235">
        <v>845</v>
      </c>
      <c r="B235">
        <v>35739</v>
      </c>
      <c r="C235">
        <v>3118.88671875</v>
      </c>
      <c r="D235" t="s">
        <v>177</v>
      </c>
      <c r="F235" s="2" t="s">
        <v>279</v>
      </c>
      <c r="G235" s="2" t="s">
        <v>62</v>
      </c>
      <c r="H235">
        <v>1</v>
      </c>
      <c r="J235" s="11">
        <f t="shared" si="12"/>
        <v>3118.88671875</v>
      </c>
      <c r="K235" s="9">
        <f t="shared" si="13"/>
        <v>0</v>
      </c>
      <c r="L235">
        <v>1</v>
      </c>
      <c r="N235" s="9">
        <f t="shared" si="14"/>
        <v>3118.88671875</v>
      </c>
      <c r="O235" s="9">
        <f t="shared" si="15"/>
        <v>0</v>
      </c>
    </row>
    <row r="236" spans="1:15" ht="12.75">
      <c r="A236">
        <v>856</v>
      </c>
      <c r="B236">
        <v>34281</v>
      </c>
      <c r="C236">
        <v>5229.1297644590995</v>
      </c>
      <c r="D236" t="s">
        <v>177</v>
      </c>
      <c r="F236" s="2" t="s">
        <v>77</v>
      </c>
      <c r="G236" s="2" t="s">
        <v>77</v>
      </c>
      <c r="H236">
        <v>1</v>
      </c>
      <c r="J236" s="11">
        <f t="shared" si="12"/>
        <v>5229.1297644590995</v>
      </c>
      <c r="K236" s="9">
        <f t="shared" si="13"/>
        <v>0</v>
      </c>
      <c r="L236">
        <v>1</v>
      </c>
      <c r="N236" s="9">
        <f t="shared" si="14"/>
        <v>5229.1297644590995</v>
      </c>
      <c r="O236" s="9">
        <f t="shared" si="15"/>
        <v>0</v>
      </c>
    </row>
    <row r="237" spans="1:15" ht="12.75">
      <c r="A237">
        <v>865</v>
      </c>
      <c r="B237">
        <v>36794</v>
      </c>
      <c r="C237">
        <v>21855.537425070997</v>
      </c>
      <c r="D237" t="s">
        <v>177</v>
      </c>
      <c r="F237" s="2" t="s">
        <v>70</v>
      </c>
      <c r="G237" s="2" t="s">
        <v>70</v>
      </c>
      <c r="H237">
        <v>1</v>
      </c>
      <c r="J237" s="11">
        <f t="shared" si="12"/>
        <v>21855.537425070997</v>
      </c>
      <c r="K237" s="9">
        <f t="shared" si="13"/>
        <v>0</v>
      </c>
      <c r="L237">
        <v>1</v>
      </c>
      <c r="N237" s="9">
        <f t="shared" si="14"/>
        <v>21855.537425070997</v>
      </c>
      <c r="O237" s="9">
        <f t="shared" si="15"/>
        <v>0</v>
      </c>
    </row>
    <row r="238" spans="1:15" ht="12.75">
      <c r="A238">
        <v>769</v>
      </c>
      <c r="B238">
        <v>33415</v>
      </c>
      <c r="C238">
        <v>6739.6049366443995</v>
      </c>
      <c r="D238" t="s">
        <v>177</v>
      </c>
      <c r="F238" s="2" t="s">
        <v>36</v>
      </c>
      <c r="G238" s="2" t="s">
        <v>36</v>
      </c>
      <c r="H238">
        <v>1</v>
      </c>
      <c r="J238" s="11">
        <f t="shared" si="12"/>
        <v>6739.6049366443995</v>
      </c>
      <c r="K238" s="9">
        <f t="shared" si="13"/>
        <v>0</v>
      </c>
      <c r="L238">
        <v>1</v>
      </c>
      <c r="N238" s="9">
        <f t="shared" si="14"/>
        <v>6739.6049366443995</v>
      </c>
      <c r="O238" s="9">
        <f t="shared" si="15"/>
        <v>0</v>
      </c>
    </row>
    <row r="239" spans="1:15" ht="12.75">
      <c r="A239">
        <v>900</v>
      </c>
      <c r="B239">
        <v>35538</v>
      </c>
      <c r="C239">
        <v>3206.71875</v>
      </c>
      <c r="D239" t="s">
        <v>177</v>
      </c>
      <c r="F239" s="2" t="s">
        <v>83</v>
      </c>
      <c r="G239" s="2" t="s">
        <v>83</v>
      </c>
      <c r="H239">
        <v>1</v>
      </c>
      <c r="J239" s="11">
        <f t="shared" si="12"/>
        <v>3206.71875</v>
      </c>
      <c r="K239" s="9">
        <f t="shared" si="13"/>
        <v>0</v>
      </c>
      <c r="L239">
        <v>1</v>
      </c>
      <c r="N239" s="9">
        <f t="shared" si="14"/>
        <v>3206.71875</v>
      </c>
      <c r="O239" s="9">
        <f t="shared" si="15"/>
        <v>0</v>
      </c>
    </row>
    <row r="240" spans="1:15" ht="12.75">
      <c r="A240">
        <v>900</v>
      </c>
      <c r="B240">
        <v>35440</v>
      </c>
      <c r="C240">
        <v>24521.379404283998</v>
      </c>
      <c r="D240" t="s">
        <v>177</v>
      </c>
      <c r="F240" s="2" t="s">
        <v>70</v>
      </c>
      <c r="G240" s="2" t="s">
        <v>70</v>
      </c>
      <c r="H240">
        <v>1</v>
      </c>
      <c r="J240" s="11">
        <f t="shared" si="12"/>
        <v>24521.379404283998</v>
      </c>
      <c r="K240" s="9">
        <f t="shared" si="13"/>
        <v>0</v>
      </c>
      <c r="L240">
        <v>1</v>
      </c>
      <c r="N240" s="9">
        <f t="shared" si="14"/>
        <v>24521.379404283998</v>
      </c>
      <c r="O240" s="9">
        <f t="shared" si="15"/>
        <v>0</v>
      </c>
    </row>
    <row r="241" spans="1:15" ht="12.75">
      <c r="A241">
        <v>900</v>
      </c>
      <c r="B241">
        <v>35728</v>
      </c>
      <c r="C241">
        <v>4725.5250841307</v>
      </c>
      <c r="D241" t="s">
        <v>177</v>
      </c>
      <c r="F241" s="2" t="s">
        <v>70</v>
      </c>
      <c r="G241" s="2" t="s">
        <v>70</v>
      </c>
      <c r="H241">
        <v>1</v>
      </c>
      <c r="J241" s="11">
        <f t="shared" si="12"/>
        <v>4725.5250841307</v>
      </c>
      <c r="K241" s="9">
        <f t="shared" si="13"/>
        <v>0</v>
      </c>
      <c r="L241">
        <v>1</v>
      </c>
      <c r="N241" s="9">
        <f t="shared" si="14"/>
        <v>4725.5250841307</v>
      </c>
      <c r="O241" s="9">
        <f t="shared" si="15"/>
        <v>0</v>
      </c>
    </row>
    <row r="242" spans="1:15" ht="12.75">
      <c r="A242">
        <v>864</v>
      </c>
      <c r="B242">
        <v>37267</v>
      </c>
      <c r="C242">
        <v>11962.078461300998</v>
      </c>
      <c r="D242" t="s">
        <v>177</v>
      </c>
      <c r="F242" s="2" t="s">
        <v>269</v>
      </c>
      <c r="G242" s="2" t="s">
        <v>137</v>
      </c>
      <c r="H242">
        <v>1</v>
      </c>
      <c r="J242" s="11">
        <f t="shared" si="12"/>
        <v>11962.078461300998</v>
      </c>
      <c r="K242" s="9">
        <f t="shared" si="13"/>
        <v>0</v>
      </c>
      <c r="L242">
        <v>0.8</v>
      </c>
      <c r="M242">
        <v>0.1</v>
      </c>
      <c r="N242" s="9">
        <f t="shared" si="14"/>
        <v>9569.662769040799</v>
      </c>
      <c r="O242" s="9">
        <f t="shared" si="15"/>
        <v>1196.2078461300998</v>
      </c>
    </row>
    <row r="243" spans="1:15" ht="12.75">
      <c r="A243">
        <v>871</v>
      </c>
      <c r="B243">
        <v>40353</v>
      </c>
      <c r="C243">
        <v>9818.0078125</v>
      </c>
      <c r="D243" t="s">
        <v>177</v>
      </c>
      <c r="F243" s="2" t="s">
        <v>103</v>
      </c>
      <c r="G243" s="2" t="s">
        <v>83</v>
      </c>
      <c r="H243">
        <v>1</v>
      </c>
      <c r="J243" s="11">
        <f t="shared" si="12"/>
        <v>9818.0078125</v>
      </c>
      <c r="K243" s="9">
        <f t="shared" si="13"/>
        <v>0</v>
      </c>
      <c r="L243">
        <v>1</v>
      </c>
      <c r="N243" s="9">
        <f t="shared" si="14"/>
        <v>9818.0078125</v>
      </c>
      <c r="O243" s="9">
        <f t="shared" si="15"/>
        <v>0</v>
      </c>
    </row>
    <row r="244" spans="1:15" ht="12.75">
      <c r="A244">
        <v>871</v>
      </c>
      <c r="B244">
        <v>38606</v>
      </c>
      <c r="C244">
        <v>121754.42577346</v>
      </c>
      <c r="D244" t="s">
        <v>177</v>
      </c>
      <c r="F244" s="2" t="s">
        <v>247</v>
      </c>
      <c r="G244" s="2" t="s">
        <v>70</v>
      </c>
      <c r="H244">
        <v>1</v>
      </c>
      <c r="J244" s="11">
        <f t="shared" si="12"/>
        <v>121754.42577346</v>
      </c>
      <c r="K244" s="9">
        <f t="shared" si="13"/>
        <v>0</v>
      </c>
      <c r="L244">
        <v>0.5</v>
      </c>
      <c r="M244">
        <v>0.25</v>
      </c>
      <c r="N244" s="9">
        <f t="shared" si="14"/>
        <v>60877.21288673</v>
      </c>
      <c r="O244" s="9">
        <f t="shared" si="15"/>
        <v>30438.606443365</v>
      </c>
    </row>
    <row r="245" spans="1:15" ht="12.75">
      <c r="A245">
        <v>871</v>
      </c>
      <c r="B245">
        <v>41721</v>
      </c>
      <c r="C245">
        <v>4081.6250000074997</v>
      </c>
      <c r="D245" t="s">
        <v>177</v>
      </c>
      <c r="F245" s="2" t="s">
        <v>103</v>
      </c>
      <c r="G245" s="2" t="s">
        <v>83</v>
      </c>
      <c r="H245">
        <v>1</v>
      </c>
      <c r="J245" s="11">
        <f t="shared" si="12"/>
        <v>4081.6250000074997</v>
      </c>
      <c r="K245" s="9">
        <f t="shared" si="13"/>
        <v>0</v>
      </c>
      <c r="L245">
        <v>1</v>
      </c>
      <c r="N245" s="9">
        <f t="shared" si="14"/>
        <v>4081.6250000074997</v>
      </c>
      <c r="O245" s="9">
        <f t="shared" si="15"/>
        <v>0</v>
      </c>
    </row>
    <row r="246" spans="1:15" ht="12.75">
      <c r="A246">
        <v>871</v>
      </c>
      <c r="B246">
        <v>41670</v>
      </c>
      <c r="C246">
        <v>4450.021069286399</v>
      </c>
      <c r="D246" t="s">
        <v>177</v>
      </c>
      <c r="F246" s="2" t="s">
        <v>89</v>
      </c>
      <c r="G246" s="2" t="s">
        <v>137</v>
      </c>
      <c r="I246">
        <v>0.5</v>
      </c>
      <c r="J246" s="11">
        <f t="shared" si="12"/>
        <v>0</v>
      </c>
      <c r="K246" s="9">
        <f t="shared" si="13"/>
        <v>2225.0105346431997</v>
      </c>
      <c r="M246">
        <v>0.5</v>
      </c>
      <c r="N246" s="9">
        <f t="shared" si="14"/>
        <v>0</v>
      </c>
      <c r="O246" s="9">
        <f t="shared" si="15"/>
        <v>2225.0105346431997</v>
      </c>
    </row>
    <row r="247" spans="1:15" ht="12.75">
      <c r="A247">
        <v>871</v>
      </c>
      <c r="B247">
        <v>41408</v>
      </c>
      <c r="C247">
        <v>1742.7719040765999</v>
      </c>
      <c r="D247" t="s">
        <v>177</v>
      </c>
      <c r="F247" s="2" t="s">
        <v>137</v>
      </c>
      <c r="G247" s="2" t="s">
        <v>137</v>
      </c>
      <c r="H247">
        <v>1</v>
      </c>
      <c r="J247" s="11">
        <f t="shared" si="12"/>
        <v>1742.7719040765999</v>
      </c>
      <c r="K247" s="9">
        <f t="shared" si="13"/>
        <v>0</v>
      </c>
      <c r="L247">
        <v>1</v>
      </c>
      <c r="N247" s="9">
        <f t="shared" si="14"/>
        <v>1742.7719040765999</v>
      </c>
      <c r="O247" s="9">
        <f t="shared" si="15"/>
        <v>0</v>
      </c>
    </row>
    <row r="248" spans="1:15" ht="12.75">
      <c r="A248">
        <v>871</v>
      </c>
      <c r="B248">
        <v>41931</v>
      </c>
      <c r="C248">
        <v>1237.2244264632</v>
      </c>
      <c r="D248" t="s">
        <v>177</v>
      </c>
      <c r="F248" s="2" t="s">
        <v>137</v>
      </c>
      <c r="G248" s="2" t="s">
        <v>137</v>
      </c>
      <c r="H248">
        <v>1</v>
      </c>
      <c r="J248" s="11">
        <f t="shared" si="12"/>
        <v>1237.2244264632</v>
      </c>
      <c r="K248" s="9">
        <f t="shared" si="13"/>
        <v>0</v>
      </c>
      <c r="L248">
        <v>1</v>
      </c>
      <c r="N248" s="9">
        <f t="shared" si="14"/>
        <v>1237.2244264632</v>
      </c>
      <c r="O248" s="9">
        <f t="shared" si="15"/>
        <v>0</v>
      </c>
    </row>
    <row r="249" spans="1:15" ht="12.75">
      <c r="A249">
        <v>871</v>
      </c>
      <c r="B249">
        <v>42261</v>
      </c>
      <c r="C249">
        <v>1848.9163355213</v>
      </c>
      <c r="D249" t="s">
        <v>177</v>
      </c>
      <c r="F249" s="2" t="s">
        <v>245</v>
      </c>
      <c r="G249" s="2" t="s">
        <v>181</v>
      </c>
      <c r="H249">
        <v>1</v>
      </c>
      <c r="J249" s="11">
        <f t="shared" si="12"/>
        <v>1848.9163355213</v>
      </c>
      <c r="K249" s="9">
        <f t="shared" si="13"/>
        <v>0</v>
      </c>
      <c r="L249">
        <v>1</v>
      </c>
      <c r="N249" s="9">
        <f t="shared" si="14"/>
        <v>1848.9163355213</v>
      </c>
      <c r="O249" s="9">
        <f t="shared" si="15"/>
        <v>0</v>
      </c>
    </row>
    <row r="250" spans="1:15" ht="12.75">
      <c r="A250">
        <v>871</v>
      </c>
      <c r="B250">
        <v>39426</v>
      </c>
      <c r="C250">
        <v>10673.040804712</v>
      </c>
      <c r="D250" t="s">
        <v>177</v>
      </c>
      <c r="F250" s="2" t="s">
        <v>262</v>
      </c>
      <c r="G250" s="2" t="s">
        <v>137</v>
      </c>
      <c r="H250">
        <v>0.2</v>
      </c>
      <c r="J250" s="11">
        <f t="shared" si="12"/>
        <v>2134.6081609424</v>
      </c>
      <c r="K250" s="9">
        <f t="shared" si="13"/>
        <v>0</v>
      </c>
      <c r="L250">
        <v>0.2</v>
      </c>
      <c r="M250">
        <v>0.4</v>
      </c>
      <c r="N250" s="9">
        <f t="shared" si="14"/>
        <v>2134.6081609424</v>
      </c>
      <c r="O250" s="9">
        <f t="shared" si="15"/>
        <v>4269.2163218848</v>
      </c>
    </row>
    <row r="251" spans="1:15" ht="12.75">
      <c r="A251">
        <v>870</v>
      </c>
      <c r="B251">
        <v>41268</v>
      </c>
      <c r="C251">
        <v>5226.201815011</v>
      </c>
      <c r="D251" t="s">
        <v>177</v>
      </c>
      <c r="F251" s="2" t="s">
        <v>77</v>
      </c>
      <c r="G251" s="2" t="s">
        <v>36</v>
      </c>
      <c r="I251">
        <v>0.5</v>
      </c>
      <c r="J251" s="11">
        <f t="shared" si="12"/>
        <v>0</v>
      </c>
      <c r="K251" s="9">
        <f t="shared" si="13"/>
        <v>2613.1009075055</v>
      </c>
      <c r="M251">
        <v>0.5</v>
      </c>
      <c r="N251" s="9">
        <f t="shared" si="14"/>
        <v>0</v>
      </c>
      <c r="O251" s="9">
        <f t="shared" si="15"/>
        <v>2613.1009075055</v>
      </c>
    </row>
    <row r="252" spans="1:15" ht="12.75">
      <c r="A252">
        <v>870</v>
      </c>
      <c r="B252">
        <v>41307</v>
      </c>
      <c r="C252">
        <v>2576.6410005557</v>
      </c>
      <c r="D252" t="s">
        <v>177</v>
      </c>
      <c r="F252" s="2" t="s">
        <v>137</v>
      </c>
      <c r="G252" s="2" t="s">
        <v>137</v>
      </c>
      <c r="H252">
        <v>1</v>
      </c>
      <c r="J252" s="11">
        <f t="shared" si="12"/>
        <v>2576.6410005557</v>
      </c>
      <c r="K252" s="9">
        <f t="shared" si="13"/>
        <v>0</v>
      </c>
      <c r="L252">
        <v>1</v>
      </c>
      <c r="N252" s="9">
        <f t="shared" si="14"/>
        <v>2576.6410005557</v>
      </c>
      <c r="O252" s="9">
        <f t="shared" si="15"/>
        <v>0</v>
      </c>
    </row>
    <row r="253" spans="1:15" ht="12.75">
      <c r="A253">
        <v>957</v>
      </c>
      <c r="B253">
        <v>43864</v>
      </c>
      <c r="C253">
        <v>7677.401953834999</v>
      </c>
      <c r="D253" t="s">
        <v>177</v>
      </c>
      <c r="F253" s="2" t="s">
        <v>36</v>
      </c>
      <c r="G253" s="2" t="s">
        <v>36</v>
      </c>
      <c r="H253">
        <v>1</v>
      </c>
      <c r="J253" s="11">
        <f t="shared" si="12"/>
        <v>7677.401953834999</v>
      </c>
      <c r="K253" s="9">
        <f t="shared" si="13"/>
        <v>0</v>
      </c>
      <c r="L253">
        <v>1</v>
      </c>
      <c r="N253" s="9">
        <f t="shared" si="14"/>
        <v>7677.401953834999</v>
      </c>
      <c r="O253" s="9">
        <f t="shared" si="15"/>
        <v>0</v>
      </c>
    </row>
    <row r="254" spans="1:15" ht="12.75">
      <c r="A254">
        <v>953</v>
      </c>
      <c r="B254">
        <v>43078</v>
      </c>
      <c r="C254">
        <v>23346.655853084998</v>
      </c>
      <c r="D254" t="s">
        <v>177</v>
      </c>
      <c r="F254" s="2" t="s">
        <v>245</v>
      </c>
      <c r="G254" s="2" t="s">
        <v>181</v>
      </c>
      <c r="H254">
        <v>1</v>
      </c>
      <c r="J254" s="11">
        <f t="shared" si="12"/>
        <v>23346.655853084998</v>
      </c>
      <c r="K254" s="9">
        <f t="shared" si="13"/>
        <v>0</v>
      </c>
      <c r="L254">
        <v>1</v>
      </c>
      <c r="N254" s="9">
        <f t="shared" si="14"/>
        <v>23346.655853084998</v>
      </c>
      <c r="O254" s="9">
        <f t="shared" si="15"/>
        <v>0</v>
      </c>
    </row>
    <row r="255" spans="1:15" ht="12.75">
      <c r="A255">
        <v>953</v>
      </c>
      <c r="B255">
        <v>45937</v>
      </c>
      <c r="C255">
        <v>2511.5226307929997</v>
      </c>
      <c r="D255" t="s">
        <v>177</v>
      </c>
      <c r="F255" s="2" t="s">
        <v>280</v>
      </c>
      <c r="G255" s="2" t="s">
        <v>181</v>
      </c>
      <c r="H255">
        <v>1</v>
      </c>
      <c r="J255" s="11">
        <f t="shared" si="12"/>
        <v>2511.5226307929997</v>
      </c>
      <c r="K255" s="9">
        <f t="shared" si="13"/>
        <v>0</v>
      </c>
      <c r="L255">
        <v>1</v>
      </c>
      <c r="N255" s="9">
        <f t="shared" si="14"/>
        <v>2511.5226307929997</v>
      </c>
      <c r="O255" s="9">
        <f t="shared" si="15"/>
        <v>0</v>
      </c>
    </row>
    <row r="256" spans="1:15" ht="12.75">
      <c r="A256">
        <v>953</v>
      </c>
      <c r="B256">
        <v>45425</v>
      </c>
      <c r="C256">
        <v>1511.121013537</v>
      </c>
      <c r="D256" t="s">
        <v>177</v>
      </c>
      <c r="F256" s="2" t="s">
        <v>280</v>
      </c>
      <c r="G256" s="2" t="s">
        <v>181</v>
      </c>
      <c r="H256">
        <v>1</v>
      </c>
      <c r="J256" s="11">
        <f t="shared" si="12"/>
        <v>1511.121013537</v>
      </c>
      <c r="K256" s="9">
        <f t="shared" si="13"/>
        <v>0</v>
      </c>
      <c r="L256">
        <v>1</v>
      </c>
      <c r="N256" s="9">
        <f t="shared" si="14"/>
        <v>1511.121013537</v>
      </c>
      <c r="O256" s="9">
        <f t="shared" si="15"/>
        <v>0</v>
      </c>
    </row>
    <row r="257" spans="1:15" ht="12.75">
      <c r="A257">
        <v>956</v>
      </c>
      <c r="B257">
        <v>46705</v>
      </c>
      <c r="C257">
        <v>3234.2842782651996</v>
      </c>
      <c r="D257" t="s">
        <v>177</v>
      </c>
      <c r="F257" s="2" t="s">
        <v>59</v>
      </c>
      <c r="G257" s="2" t="s">
        <v>59</v>
      </c>
      <c r="H257">
        <v>1</v>
      </c>
      <c r="J257" s="11">
        <f t="shared" si="12"/>
        <v>3234.2842782651996</v>
      </c>
      <c r="K257" s="9">
        <f t="shared" si="13"/>
        <v>0</v>
      </c>
      <c r="L257">
        <v>1</v>
      </c>
      <c r="N257" s="9">
        <f t="shared" si="14"/>
        <v>3234.2842782651996</v>
      </c>
      <c r="O257" s="9">
        <f t="shared" si="15"/>
        <v>0</v>
      </c>
    </row>
    <row r="258" spans="1:15" ht="12.75">
      <c r="A258">
        <v>956</v>
      </c>
      <c r="B258">
        <v>46383</v>
      </c>
      <c r="C258">
        <v>4282.246593631799</v>
      </c>
      <c r="D258" t="s">
        <v>177</v>
      </c>
      <c r="F258" s="2" t="s">
        <v>36</v>
      </c>
      <c r="G258" s="2" t="s">
        <v>36</v>
      </c>
      <c r="H258">
        <v>1</v>
      </c>
      <c r="J258" s="11">
        <f t="shared" si="12"/>
        <v>4282.246593631799</v>
      </c>
      <c r="K258" s="9">
        <f t="shared" si="13"/>
        <v>0</v>
      </c>
      <c r="L258">
        <v>1</v>
      </c>
      <c r="N258" s="9">
        <f t="shared" si="14"/>
        <v>4282.246593631799</v>
      </c>
      <c r="O258" s="9">
        <f t="shared" si="15"/>
        <v>0</v>
      </c>
    </row>
    <row r="259" spans="1:15" ht="12.75">
      <c r="A259">
        <v>952</v>
      </c>
      <c r="B259">
        <v>47251</v>
      </c>
      <c r="C259">
        <v>7549.959857940699</v>
      </c>
      <c r="D259" t="s">
        <v>177</v>
      </c>
      <c r="F259" s="2" t="s">
        <v>59</v>
      </c>
      <c r="G259" s="2" t="s">
        <v>59</v>
      </c>
      <c r="H259">
        <v>1</v>
      </c>
      <c r="J259" s="11">
        <f t="shared" si="12"/>
        <v>7549.959857940699</v>
      </c>
      <c r="K259" s="9">
        <f t="shared" si="13"/>
        <v>0</v>
      </c>
      <c r="L259">
        <v>1</v>
      </c>
      <c r="N259" s="9">
        <f t="shared" si="14"/>
        <v>7549.959857940699</v>
      </c>
      <c r="O259" s="9">
        <f t="shared" si="15"/>
        <v>0</v>
      </c>
    </row>
    <row r="260" spans="1:15" ht="12.75">
      <c r="A260">
        <v>962</v>
      </c>
      <c r="B260">
        <v>44028</v>
      </c>
      <c r="C260">
        <v>18826.941845923997</v>
      </c>
      <c r="D260" t="s">
        <v>177</v>
      </c>
      <c r="F260" s="2" t="s">
        <v>94</v>
      </c>
      <c r="G260" s="2" t="s">
        <v>36</v>
      </c>
      <c r="H260">
        <v>1</v>
      </c>
      <c r="J260" s="11">
        <f t="shared" si="12"/>
        <v>18826.941845923997</v>
      </c>
      <c r="K260" s="9">
        <f t="shared" si="13"/>
        <v>0</v>
      </c>
      <c r="L260">
        <v>0.8</v>
      </c>
      <c r="M260">
        <v>0.1</v>
      </c>
      <c r="N260" s="9">
        <f t="shared" si="14"/>
        <v>15061.553476739198</v>
      </c>
      <c r="O260" s="9">
        <f t="shared" si="15"/>
        <v>1882.6941845923998</v>
      </c>
    </row>
    <row r="261" spans="1:15" ht="12.75">
      <c r="A261">
        <v>962</v>
      </c>
      <c r="B261">
        <v>44248</v>
      </c>
      <c r="C261">
        <v>1742.0787559822</v>
      </c>
      <c r="D261" t="s">
        <v>177</v>
      </c>
      <c r="F261" s="2" t="s">
        <v>77</v>
      </c>
      <c r="G261" s="2" t="s">
        <v>102</v>
      </c>
      <c r="H261">
        <v>1</v>
      </c>
      <c r="J261" s="11">
        <f t="shared" si="12"/>
        <v>1742.0787559822</v>
      </c>
      <c r="K261" s="9">
        <f t="shared" si="13"/>
        <v>0</v>
      </c>
      <c r="L261">
        <v>0.5</v>
      </c>
      <c r="M261">
        <v>0.25</v>
      </c>
      <c r="N261" s="9">
        <f t="shared" si="14"/>
        <v>871.0393779911</v>
      </c>
      <c r="O261" s="9">
        <f t="shared" si="15"/>
        <v>435.51968899555</v>
      </c>
    </row>
    <row r="262" spans="1:15" ht="12.75">
      <c r="A262">
        <v>962</v>
      </c>
      <c r="B262">
        <v>44909</v>
      </c>
      <c r="C262">
        <v>2769.7882719076997</v>
      </c>
      <c r="D262" t="s">
        <v>177</v>
      </c>
      <c r="F262" s="2" t="s">
        <v>36</v>
      </c>
      <c r="G262" s="2" t="s">
        <v>36</v>
      </c>
      <c r="H262">
        <v>1</v>
      </c>
      <c r="J262" s="11">
        <f t="shared" si="12"/>
        <v>2769.7882719076997</v>
      </c>
      <c r="K262" s="9">
        <f t="shared" si="13"/>
        <v>0</v>
      </c>
      <c r="L262">
        <v>1</v>
      </c>
      <c r="N262" s="9">
        <f t="shared" si="14"/>
        <v>2769.7882719076997</v>
      </c>
      <c r="O262" s="9">
        <f t="shared" si="15"/>
        <v>0</v>
      </c>
    </row>
    <row r="263" spans="1:15" ht="12.75">
      <c r="A263">
        <v>962</v>
      </c>
      <c r="B263">
        <v>45233</v>
      </c>
      <c r="C263">
        <v>9621.309547990599</v>
      </c>
      <c r="D263" t="s">
        <v>177</v>
      </c>
      <c r="F263" s="2" t="s">
        <v>36</v>
      </c>
      <c r="G263" s="2" t="s">
        <v>36</v>
      </c>
      <c r="H263">
        <v>1</v>
      </c>
      <c r="J263" s="11">
        <f t="shared" si="12"/>
        <v>9621.309547990599</v>
      </c>
      <c r="K263" s="9">
        <f t="shared" si="13"/>
        <v>0</v>
      </c>
      <c r="L263">
        <v>1</v>
      </c>
      <c r="N263" s="9">
        <f t="shared" si="14"/>
        <v>9621.309547990599</v>
      </c>
      <c r="O263" s="9">
        <f t="shared" si="15"/>
        <v>0</v>
      </c>
    </row>
    <row r="264" spans="1:15" ht="12.75">
      <c r="A264">
        <v>962</v>
      </c>
      <c r="B264">
        <v>45892</v>
      </c>
      <c r="C264">
        <v>10046.515793584</v>
      </c>
      <c r="D264" t="s">
        <v>177</v>
      </c>
      <c r="F264" s="2" t="s">
        <v>36</v>
      </c>
      <c r="G264" s="2" t="s">
        <v>36</v>
      </c>
      <c r="H264">
        <v>1</v>
      </c>
      <c r="J264" s="11">
        <f aca="true" t="shared" si="16" ref="J264:J313">H264*C264</f>
        <v>10046.515793584</v>
      </c>
      <c r="K264" s="9">
        <f aca="true" t="shared" si="17" ref="K264:K313">I264*C264</f>
        <v>0</v>
      </c>
      <c r="L264">
        <v>1</v>
      </c>
      <c r="N264" s="9">
        <f aca="true" t="shared" si="18" ref="N264:N313">L264*C264</f>
        <v>10046.515793584</v>
      </c>
      <c r="O264" s="9">
        <f aca="true" t="shared" si="19" ref="O264:O313">M264*C264</f>
        <v>0</v>
      </c>
    </row>
    <row r="265" spans="1:15" ht="12.75">
      <c r="A265">
        <v>962</v>
      </c>
      <c r="B265">
        <v>46726</v>
      </c>
      <c r="C265">
        <v>4007.1731285527</v>
      </c>
      <c r="D265" t="s">
        <v>177</v>
      </c>
      <c r="F265" s="2" t="s">
        <v>36</v>
      </c>
      <c r="G265" s="2" t="s">
        <v>36</v>
      </c>
      <c r="H265">
        <v>1</v>
      </c>
      <c r="J265" s="11">
        <f t="shared" si="16"/>
        <v>4007.1731285527</v>
      </c>
      <c r="K265" s="9">
        <f t="shared" si="17"/>
        <v>0</v>
      </c>
      <c r="L265">
        <v>1</v>
      </c>
      <c r="N265" s="9">
        <f t="shared" si="18"/>
        <v>4007.1731285527</v>
      </c>
      <c r="O265" s="9">
        <f t="shared" si="19"/>
        <v>0</v>
      </c>
    </row>
    <row r="266" spans="1:15" ht="12.75">
      <c r="A266">
        <v>962</v>
      </c>
      <c r="B266">
        <v>47022</v>
      </c>
      <c r="C266">
        <v>2934.7760854922</v>
      </c>
      <c r="D266" t="s">
        <v>177</v>
      </c>
      <c r="F266" s="2" t="s">
        <v>59</v>
      </c>
      <c r="G266" s="2" t="s">
        <v>59</v>
      </c>
      <c r="H266">
        <v>1</v>
      </c>
      <c r="J266" s="11">
        <f t="shared" si="16"/>
        <v>2934.7760854922</v>
      </c>
      <c r="K266" s="9">
        <f t="shared" si="17"/>
        <v>0</v>
      </c>
      <c r="L266">
        <v>1</v>
      </c>
      <c r="N266" s="9">
        <f t="shared" si="18"/>
        <v>2934.7760854922</v>
      </c>
      <c r="O266" s="9">
        <f t="shared" si="19"/>
        <v>0</v>
      </c>
    </row>
    <row r="267" spans="1:15" ht="12.75">
      <c r="A267">
        <v>875</v>
      </c>
      <c r="B267">
        <v>36565</v>
      </c>
      <c r="C267">
        <v>8554.6851487234</v>
      </c>
      <c r="D267" t="s">
        <v>177</v>
      </c>
      <c r="F267" s="2" t="s">
        <v>36</v>
      </c>
      <c r="G267" s="2" t="s">
        <v>36</v>
      </c>
      <c r="H267">
        <v>1</v>
      </c>
      <c r="J267" s="11">
        <f t="shared" si="16"/>
        <v>8554.6851487234</v>
      </c>
      <c r="K267" s="9">
        <f t="shared" si="17"/>
        <v>0</v>
      </c>
      <c r="L267">
        <v>1</v>
      </c>
      <c r="N267" s="9">
        <f t="shared" si="18"/>
        <v>8554.6851487234</v>
      </c>
      <c r="O267" s="9">
        <f t="shared" si="19"/>
        <v>0</v>
      </c>
    </row>
    <row r="268" spans="1:15" ht="12.75">
      <c r="A268">
        <v>875</v>
      </c>
      <c r="B268">
        <v>36718</v>
      </c>
      <c r="C268">
        <v>1568.4536497089998</v>
      </c>
      <c r="D268" t="s">
        <v>177</v>
      </c>
      <c r="F268" s="2" t="s">
        <v>34</v>
      </c>
      <c r="G268" s="2" t="s">
        <v>34</v>
      </c>
      <c r="H268">
        <v>1</v>
      </c>
      <c r="J268" s="11">
        <f t="shared" si="16"/>
        <v>1568.4536497089998</v>
      </c>
      <c r="K268" s="9">
        <f t="shared" si="17"/>
        <v>0</v>
      </c>
      <c r="L268">
        <v>1</v>
      </c>
      <c r="N268" s="9">
        <f t="shared" si="18"/>
        <v>1568.4536497089998</v>
      </c>
      <c r="O268" s="9">
        <f t="shared" si="19"/>
        <v>0</v>
      </c>
    </row>
    <row r="269" spans="1:15" ht="12.75">
      <c r="A269">
        <v>875</v>
      </c>
      <c r="B269">
        <v>37213</v>
      </c>
      <c r="C269">
        <v>1667.0134520978</v>
      </c>
      <c r="D269" t="s">
        <v>177</v>
      </c>
      <c r="F269" s="2" t="s">
        <v>45</v>
      </c>
      <c r="G269" s="2" t="s">
        <v>59</v>
      </c>
      <c r="I269">
        <v>0.5</v>
      </c>
      <c r="J269" s="11">
        <f t="shared" si="16"/>
        <v>0</v>
      </c>
      <c r="K269" s="9">
        <f t="shared" si="17"/>
        <v>833.5067260489</v>
      </c>
      <c r="M269">
        <v>0.5</v>
      </c>
      <c r="N269" s="9">
        <f t="shared" si="18"/>
        <v>0</v>
      </c>
      <c r="O269" s="9">
        <f t="shared" si="19"/>
        <v>833.5067260489</v>
      </c>
    </row>
    <row r="270" spans="1:15" ht="12.75">
      <c r="A270">
        <v>875</v>
      </c>
      <c r="B270">
        <v>36719</v>
      </c>
      <c r="C270">
        <v>2577.0680085978997</v>
      </c>
      <c r="D270" t="s">
        <v>177</v>
      </c>
      <c r="F270" s="2" t="s">
        <v>68</v>
      </c>
      <c r="G270" s="2" t="s">
        <v>59</v>
      </c>
      <c r="I270">
        <v>0.5</v>
      </c>
      <c r="J270" s="11">
        <f t="shared" si="16"/>
        <v>0</v>
      </c>
      <c r="K270" s="9">
        <f t="shared" si="17"/>
        <v>1288.5340042989499</v>
      </c>
      <c r="M270">
        <v>0.5</v>
      </c>
      <c r="N270" s="9">
        <f t="shared" si="18"/>
        <v>0</v>
      </c>
      <c r="O270" s="9">
        <f t="shared" si="19"/>
        <v>1288.5340042989499</v>
      </c>
    </row>
    <row r="271" spans="1:15" ht="12.75">
      <c r="A271">
        <v>875</v>
      </c>
      <c r="B271">
        <v>35805</v>
      </c>
      <c r="C271">
        <v>8894.5681016566</v>
      </c>
      <c r="D271" t="s">
        <v>177</v>
      </c>
      <c r="F271" s="2" t="s">
        <v>281</v>
      </c>
      <c r="G271" s="2" t="s">
        <v>59</v>
      </c>
      <c r="H271">
        <v>1</v>
      </c>
      <c r="J271" s="11">
        <f t="shared" si="16"/>
        <v>8894.5681016566</v>
      </c>
      <c r="K271" s="9">
        <f t="shared" si="17"/>
        <v>0</v>
      </c>
      <c r="L271">
        <v>0.33</v>
      </c>
      <c r="M271">
        <v>0.33</v>
      </c>
      <c r="N271" s="9">
        <f t="shared" si="18"/>
        <v>2935.207473546678</v>
      </c>
      <c r="O271" s="9">
        <f t="shared" si="19"/>
        <v>2935.207473546678</v>
      </c>
    </row>
    <row r="272" spans="1:15" ht="12.75">
      <c r="A272">
        <v>875</v>
      </c>
      <c r="B272">
        <v>35703</v>
      </c>
      <c r="C272">
        <v>30468.647050336</v>
      </c>
      <c r="D272" t="s">
        <v>177</v>
      </c>
      <c r="F272" s="2" t="s">
        <v>36</v>
      </c>
      <c r="G272" s="2" t="s">
        <v>36</v>
      </c>
      <c r="H272">
        <v>1</v>
      </c>
      <c r="J272" s="11">
        <f t="shared" si="16"/>
        <v>30468.647050336</v>
      </c>
      <c r="K272" s="9">
        <f t="shared" si="17"/>
        <v>0</v>
      </c>
      <c r="L272">
        <v>1</v>
      </c>
      <c r="N272" s="9">
        <f t="shared" si="18"/>
        <v>30468.647050336</v>
      </c>
      <c r="O272" s="9">
        <f t="shared" si="19"/>
        <v>0</v>
      </c>
    </row>
    <row r="273" spans="1:15" ht="12.75">
      <c r="A273">
        <v>876</v>
      </c>
      <c r="B273">
        <v>36831</v>
      </c>
      <c r="C273">
        <v>3778.3512198917997</v>
      </c>
      <c r="D273" t="s">
        <v>177</v>
      </c>
      <c r="F273" s="2" t="s">
        <v>36</v>
      </c>
      <c r="G273" s="2" t="s">
        <v>36</v>
      </c>
      <c r="H273">
        <v>1</v>
      </c>
      <c r="J273" s="11">
        <f t="shared" si="16"/>
        <v>3778.3512198917997</v>
      </c>
      <c r="K273" s="9">
        <f t="shared" si="17"/>
        <v>0</v>
      </c>
      <c r="L273">
        <v>1</v>
      </c>
      <c r="N273" s="9">
        <f t="shared" si="18"/>
        <v>3778.3512198917997</v>
      </c>
      <c r="O273" s="9">
        <f t="shared" si="19"/>
        <v>0</v>
      </c>
    </row>
    <row r="274" spans="1:15" ht="12.75">
      <c r="A274">
        <v>875</v>
      </c>
      <c r="B274">
        <v>35993</v>
      </c>
      <c r="C274">
        <v>5513.026471585</v>
      </c>
      <c r="D274" t="s">
        <v>177</v>
      </c>
      <c r="F274" s="2" t="s">
        <v>68</v>
      </c>
      <c r="G274" s="2" t="s">
        <v>36</v>
      </c>
      <c r="H274">
        <v>1</v>
      </c>
      <c r="J274" s="11">
        <f t="shared" si="16"/>
        <v>5513.026471585</v>
      </c>
      <c r="K274" s="9">
        <f t="shared" si="17"/>
        <v>0</v>
      </c>
      <c r="L274">
        <v>1</v>
      </c>
      <c r="N274" s="9">
        <f t="shared" si="18"/>
        <v>5513.026471585</v>
      </c>
      <c r="O274" s="9">
        <f t="shared" si="19"/>
        <v>0</v>
      </c>
    </row>
    <row r="275" spans="1:15" ht="12.75">
      <c r="A275">
        <v>874</v>
      </c>
      <c r="B275">
        <v>34782</v>
      </c>
      <c r="C275">
        <v>1572.8411542708</v>
      </c>
      <c r="D275" t="s">
        <v>177</v>
      </c>
      <c r="F275" s="2" t="s">
        <v>68</v>
      </c>
      <c r="G275" s="2" t="s">
        <v>36</v>
      </c>
      <c r="H275">
        <v>1</v>
      </c>
      <c r="J275" s="11">
        <f t="shared" si="16"/>
        <v>1572.8411542708</v>
      </c>
      <c r="K275" s="9">
        <f t="shared" si="17"/>
        <v>0</v>
      </c>
      <c r="L275">
        <v>1</v>
      </c>
      <c r="N275" s="9">
        <f t="shared" si="18"/>
        <v>1572.8411542708</v>
      </c>
      <c r="O275" s="9">
        <f t="shared" si="19"/>
        <v>0</v>
      </c>
    </row>
    <row r="276" spans="1:15" ht="12.75">
      <c r="A276">
        <v>874</v>
      </c>
      <c r="B276">
        <v>35044</v>
      </c>
      <c r="C276">
        <v>1850.6262212917</v>
      </c>
      <c r="D276" t="s">
        <v>177</v>
      </c>
      <c r="F276" s="2" t="s">
        <v>68</v>
      </c>
      <c r="G276" s="2" t="s">
        <v>59</v>
      </c>
      <c r="I276">
        <v>0.5</v>
      </c>
      <c r="J276" s="11">
        <f t="shared" si="16"/>
        <v>0</v>
      </c>
      <c r="K276" s="9">
        <f t="shared" si="17"/>
        <v>925.31311064585</v>
      </c>
      <c r="M276">
        <v>0.5</v>
      </c>
      <c r="N276" s="9">
        <f t="shared" si="18"/>
        <v>0</v>
      </c>
      <c r="O276" s="9">
        <f t="shared" si="19"/>
        <v>925.31311064585</v>
      </c>
    </row>
    <row r="277" spans="1:15" ht="12.75">
      <c r="A277">
        <v>876</v>
      </c>
      <c r="B277">
        <v>33901</v>
      </c>
      <c r="C277">
        <v>3264.4859084487</v>
      </c>
      <c r="D277" t="s">
        <v>177</v>
      </c>
      <c r="F277" s="2" t="s">
        <v>102</v>
      </c>
      <c r="G277" s="2" t="s">
        <v>102</v>
      </c>
      <c r="H277">
        <v>1</v>
      </c>
      <c r="J277" s="11">
        <f t="shared" si="16"/>
        <v>3264.4859084487</v>
      </c>
      <c r="K277" s="9">
        <f t="shared" si="17"/>
        <v>0</v>
      </c>
      <c r="L277">
        <v>1</v>
      </c>
      <c r="N277" s="9">
        <f t="shared" si="18"/>
        <v>3264.4859084487</v>
      </c>
      <c r="O277" s="9">
        <f t="shared" si="19"/>
        <v>0</v>
      </c>
    </row>
    <row r="278" spans="1:15" ht="12.75">
      <c r="A278">
        <v>876</v>
      </c>
      <c r="B278">
        <v>33042</v>
      </c>
      <c r="C278">
        <v>6382.0456551863</v>
      </c>
      <c r="D278" t="s">
        <v>177</v>
      </c>
      <c r="F278" s="2" t="s">
        <v>36</v>
      </c>
      <c r="G278" s="2" t="s">
        <v>36</v>
      </c>
      <c r="H278">
        <v>1</v>
      </c>
      <c r="J278" s="11">
        <f t="shared" si="16"/>
        <v>6382.0456551863</v>
      </c>
      <c r="K278" s="9">
        <f t="shared" si="17"/>
        <v>0</v>
      </c>
      <c r="L278">
        <v>1</v>
      </c>
      <c r="N278" s="9">
        <f t="shared" si="18"/>
        <v>6382.0456551863</v>
      </c>
      <c r="O278" s="9">
        <f t="shared" si="19"/>
        <v>0</v>
      </c>
    </row>
    <row r="279" spans="1:15" ht="12.75">
      <c r="A279">
        <v>776</v>
      </c>
      <c r="B279">
        <v>32493</v>
      </c>
      <c r="C279">
        <v>3647.2202295120996</v>
      </c>
      <c r="D279" t="s">
        <v>177</v>
      </c>
      <c r="F279" s="2" t="s">
        <v>76</v>
      </c>
      <c r="G279" s="2" t="s">
        <v>59</v>
      </c>
      <c r="H279">
        <v>1</v>
      </c>
      <c r="J279" s="11">
        <f t="shared" si="16"/>
        <v>3647.2202295120996</v>
      </c>
      <c r="K279" s="9">
        <f t="shared" si="17"/>
        <v>0</v>
      </c>
      <c r="L279">
        <v>0.5</v>
      </c>
      <c r="M279">
        <v>0.25</v>
      </c>
      <c r="N279" s="9">
        <f t="shared" si="18"/>
        <v>1823.6101147560498</v>
      </c>
      <c r="O279" s="9">
        <f t="shared" si="19"/>
        <v>911.8050573780249</v>
      </c>
    </row>
    <row r="280" spans="1:15" ht="12.75">
      <c r="A280">
        <v>776</v>
      </c>
      <c r="B280">
        <v>30981</v>
      </c>
      <c r="C280">
        <v>7829.268582105599</v>
      </c>
      <c r="D280" t="s">
        <v>177</v>
      </c>
      <c r="F280" s="2" t="s">
        <v>45</v>
      </c>
      <c r="G280" s="2" t="s">
        <v>59</v>
      </c>
      <c r="I280">
        <v>0.5</v>
      </c>
      <c r="J280" s="11">
        <f t="shared" si="16"/>
        <v>0</v>
      </c>
      <c r="K280" s="9">
        <f t="shared" si="17"/>
        <v>3914.6342910527997</v>
      </c>
      <c r="M280">
        <v>0.5</v>
      </c>
      <c r="N280" s="9">
        <f t="shared" si="18"/>
        <v>0</v>
      </c>
      <c r="O280" s="9">
        <f t="shared" si="19"/>
        <v>3914.6342910527997</v>
      </c>
    </row>
    <row r="281" spans="1:15" ht="12.75">
      <c r="A281">
        <v>776</v>
      </c>
      <c r="B281">
        <v>30301</v>
      </c>
      <c r="C281">
        <v>5845.061646841499</v>
      </c>
      <c r="D281" t="s">
        <v>177</v>
      </c>
      <c r="F281" s="2" t="s">
        <v>59</v>
      </c>
      <c r="G281" s="2" t="s">
        <v>59</v>
      </c>
      <c r="H281">
        <v>1</v>
      </c>
      <c r="J281" s="11">
        <f t="shared" si="16"/>
        <v>5845.061646841499</v>
      </c>
      <c r="K281" s="9">
        <f t="shared" si="17"/>
        <v>0</v>
      </c>
      <c r="L281">
        <v>1</v>
      </c>
      <c r="N281" s="9">
        <f t="shared" si="18"/>
        <v>5845.061646841499</v>
      </c>
      <c r="O281" s="9">
        <f t="shared" si="19"/>
        <v>0</v>
      </c>
    </row>
    <row r="282" spans="1:15" ht="12.75">
      <c r="A282">
        <v>776</v>
      </c>
      <c r="B282">
        <v>27706</v>
      </c>
      <c r="C282">
        <v>46814.04662401199</v>
      </c>
      <c r="D282" t="s">
        <v>177</v>
      </c>
      <c r="F282" s="2" t="s">
        <v>59</v>
      </c>
      <c r="G282" s="2" t="s">
        <v>59</v>
      </c>
      <c r="H282">
        <v>1</v>
      </c>
      <c r="J282" s="11">
        <f t="shared" si="16"/>
        <v>46814.04662401199</v>
      </c>
      <c r="K282" s="9">
        <f t="shared" si="17"/>
        <v>0</v>
      </c>
      <c r="L282">
        <v>1</v>
      </c>
      <c r="N282" s="9">
        <f t="shared" si="18"/>
        <v>46814.04662401199</v>
      </c>
      <c r="O282" s="9">
        <f t="shared" si="19"/>
        <v>0</v>
      </c>
    </row>
    <row r="283" spans="1:15" ht="12.75">
      <c r="A283">
        <v>776</v>
      </c>
      <c r="B283">
        <v>29641</v>
      </c>
      <c r="C283">
        <v>6087.709450675199</v>
      </c>
      <c r="D283" t="s">
        <v>177</v>
      </c>
      <c r="F283" s="2" t="s">
        <v>59</v>
      </c>
      <c r="G283" s="2" t="s">
        <v>59</v>
      </c>
      <c r="H283">
        <v>1</v>
      </c>
      <c r="J283" s="11">
        <f t="shared" si="16"/>
        <v>6087.709450675199</v>
      </c>
      <c r="K283" s="9">
        <f t="shared" si="17"/>
        <v>0</v>
      </c>
      <c r="L283">
        <v>1</v>
      </c>
      <c r="N283" s="9">
        <f t="shared" si="18"/>
        <v>6087.709450675199</v>
      </c>
      <c r="O283" s="9">
        <f t="shared" si="19"/>
        <v>0</v>
      </c>
    </row>
    <row r="284" spans="1:15" ht="12.75">
      <c r="A284">
        <v>880</v>
      </c>
      <c r="B284">
        <v>37534</v>
      </c>
      <c r="C284">
        <v>2192.3393232226</v>
      </c>
      <c r="D284" t="s">
        <v>177</v>
      </c>
      <c r="F284" s="2" t="s">
        <v>45</v>
      </c>
      <c r="G284" s="2" t="s">
        <v>45</v>
      </c>
      <c r="H284">
        <v>1</v>
      </c>
      <c r="J284" s="11">
        <f t="shared" si="16"/>
        <v>2192.3393232226</v>
      </c>
      <c r="K284" s="9">
        <f t="shared" si="17"/>
        <v>0</v>
      </c>
      <c r="L284">
        <v>1</v>
      </c>
      <c r="N284" s="9">
        <f t="shared" si="18"/>
        <v>2192.3393232226</v>
      </c>
      <c r="O284" s="9">
        <f t="shared" si="19"/>
        <v>0</v>
      </c>
    </row>
    <row r="285" spans="1:15" ht="12.75">
      <c r="A285">
        <v>880</v>
      </c>
      <c r="B285">
        <v>36638</v>
      </c>
      <c r="C285">
        <v>8905.9083532467</v>
      </c>
      <c r="D285" t="s">
        <v>177</v>
      </c>
      <c r="F285" s="2" t="s">
        <v>59</v>
      </c>
      <c r="G285" s="2" t="s">
        <v>59</v>
      </c>
      <c r="H285">
        <v>1</v>
      </c>
      <c r="J285" s="11">
        <f t="shared" si="16"/>
        <v>8905.9083532467</v>
      </c>
      <c r="K285" s="9">
        <f t="shared" si="17"/>
        <v>0</v>
      </c>
      <c r="L285">
        <v>1</v>
      </c>
      <c r="N285" s="9">
        <f t="shared" si="18"/>
        <v>8905.9083532467</v>
      </c>
      <c r="O285" s="9">
        <f t="shared" si="19"/>
        <v>0</v>
      </c>
    </row>
    <row r="286" spans="1:15" ht="12.75">
      <c r="A286">
        <v>880</v>
      </c>
      <c r="B286">
        <v>37746</v>
      </c>
      <c r="C286">
        <v>11150.812209556</v>
      </c>
      <c r="D286" t="s">
        <v>177</v>
      </c>
      <c r="F286" s="2" t="s">
        <v>45</v>
      </c>
      <c r="G286" s="2" t="s">
        <v>45</v>
      </c>
      <c r="H286">
        <v>1</v>
      </c>
      <c r="J286" s="11">
        <f t="shared" si="16"/>
        <v>11150.812209556</v>
      </c>
      <c r="K286" s="9">
        <f t="shared" si="17"/>
        <v>0</v>
      </c>
      <c r="L286">
        <v>1</v>
      </c>
      <c r="N286" s="9">
        <f t="shared" si="18"/>
        <v>11150.812209556</v>
      </c>
      <c r="O286" s="9">
        <f t="shared" si="19"/>
        <v>0</v>
      </c>
    </row>
    <row r="287" spans="1:15" ht="12.75">
      <c r="A287">
        <v>880</v>
      </c>
      <c r="B287">
        <v>36980</v>
      </c>
      <c r="C287">
        <v>8948.470270248099</v>
      </c>
      <c r="D287" t="s">
        <v>177</v>
      </c>
      <c r="F287" s="2" t="s">
        <v>45</v>
      </c>
      <c r="G287" s="2" t="s">
        <v>59</v>
      </c>
      <c r="I287">
        <v>0.5</v>
      </c>
      <c r="J287" s="11">
        <f t="shared" si="16"/>
        <v>0</v>
      </c>
      <c r="K287" s="9">
        <f t="shared" si="17"/>
        <v>4474.2351351240495</v>
      </c>
      <c r="M287">
        <v>0.5</v>
      </c>
      <c r="N287" s="9">
        <f t="shared" si="18"/>
        <v>0</v>
      </c>
      <c r="O287" s="9">
        <f t="shared" si="19"/>
        <v>4474.2351351240495</v>
      </c>
    </row>
    <row r="288" spans="1:15" ht="12.75">
      <c r="A288">
        <v>1026</v>
      </c>
      <c r="B288">
        <v>37903</v>
      </c>
      <c r="C288">
        <v>9687.0042118728</v>
      </c>
      <c r="D288" t="s">
        <v>177</v>
      </c>
      <c r="F288" s="2" t="s">
        <v>181</v>
      </c>
      <c r="G288" s="2" t="s">
        <v>181</v>
      </c>
      <c r="H288">
        <v>1</v>
      </c>
      <c r="J288" s="11">
        <f t="shared" si="16"/>
        <v>9687.0042118728</v>
      </c>
      <c r="K288" s="9">
        <f t="shared" si="17"/>
        <v>0</v>
      </c>
      <c r="L288">
        <v>1</v>
      </c>
      <c r="N288" s="9">
        <f t="shared" si="18"/>
        <v>9687.0042118728</v>
      </c>
      <c r="O288" s="9">
        <f t="shared" si="19"/>
        <v>0</v>
      </c>
    </row>
    <row r="289" spans="1:15" ht="12.75">
      <c r="A289">
        <v>1026</v>
      </c>
      <c r="B289">
        <v>35116</v>
      </c>
      <c r="C289">
        <v>4301.370913699299</v>
      </c>
      <c r="D289" t="s">
        <v>177</v>
      </c>
      <c r="F289" s="2" t="s">
        <v>264</v>
      </c>
      <c r="G289" s="2" t="s">
        <v>181</v>
      </c>
      <c r="H289">
        <v>1</v>
      </c>
      <c r="J289" s="11">
        <f t="shared" si="16"/>
        <v>4301.370913699299</v>
      </c>
      <c r="K289" s="9">
        <f t="shared" si="17"/>
        <v>0</v>
      </c>
      <c r="L289">
        <v>0.5</v>
      </c>
      <c r="M289">
        <v>0.25</v>
      </c>
      <c r="N289" s="9">
        <f t="shared" si="18"/>
        <v>2150.6854568496497</v>
      </c>
      <c r="O289" s="9">
        <f t="shared" si="19"/>
        <v>1075.3427284248248</v>
      </c>
    </row>
    <row r="290" spans="1:15" ht="12.75">
      <c r="A290">
        <v>964</v>
      </c>
      <c r="B290">
        <v>45926</v>
      </c>
      <c r="C290">
        <v>12751.126631289999</v>
      </c>
      <c r="D290" t="s">
        <v>177</v>
      </c>
      <c r="F290" s="2" t="s">
        <v>70</v>
      </c>
      <c r="G290" s="2" t="s">
        <v>70</v>
      </c>
      <c r="H290">
        <v>1</v>
      </c>
      <c r="J290" s="11">
        <f t="shared" si="16"/>
        <v>12751.126631289999</v>
      </c>
      <c r="K290" s="9">
        <f t="shared" si="17"/>
        <v>0</v>
      </c>
      <c r="L290">
        <v>1</v>
      </c>
      <c r="N290" s="9">
        <f t="shared" si="18"/>
        <v>12751.126631289999</v>
      </c>
      <c r="O290" s="9">
        <f t="shared" si="19"/>
        <v>0</v>
      </c>
    </row>
    <row r="291" spans="1:15" ht="12.75">
      <c r="A291">
        <v>964</v>
      </c>
      <c r="B291">
        <v>46840</v>
      </c>
      <c r="C291">
        <v>1685.7679777145</v>
      </c>
      <c r="D291" t="s">
        <v>177</v>
      </c>
      <c r="F291" s="2" t="s">
        <v>282</v>
      </c>
      <c r="G291" s="2" t="s">
        <v>181</v>
      </c>
      <c r="H291">
        <v>1</v>
      </c>
      <c r="J291" s="11">
        <f t="shared" si="16"/>
        <v>1685.7679777145</v>
      </c>
      <c r="K291" s="9">
        <f t="shared" si="17"/>
        <v>0</v>
      </c>
      <c r="L291">
        <v>1</v>
      </c>
      <c r="N291" s="9">
        <f t="shared" si="18"/>
        <v>1685.7679777145</v>
      </c>
      <c r="O291" s="9">
        <f t="shared" si="19"/>
        <v>0</v>
      </c>
    </row>
    <row r="292" spans="1:15" ht="12.75">
      <c r="A292">
        <v>964</v>
      </c>
      <c r="B292">
        <v>47294</v>
      </c>
      <c r="C292">
        <v>1966.0184014067</v>
      </c>
      <c r="D292" t="s">
        <v>177</v>
      </c>
      <c r="F292" s="2" t="s">
        <v>70</v>
      </c>
      <c r="G292" s="2" t="s">
        <v>70</v>
      </c>
      <c r="H292">
        <v>1</v>
      </c>
      <c r="J292" s="11">
        <f t="shared" si="16"/>
        <v>1966.0184014067</v>
      </c>
      <c r="K292" s="9">
        <f t="shared" si="17"/>
        <v>0</v>
      </c>
      <c r="L292">
        <v>1</v>
      </c>
      <c r="N292" s="9">
        <f t="shared" si="18"/>
        <v>1966.0184014067</v>
      </c>
      <c r="O292" s="9">
        <f t="shared" si="19"/>
        <v>0</v>
      </c>
    </row>
    <row r="293" spans="1:15" ht="12.75">
      <c r="A293">
        <v>972</v>
      </c>
      <c r="B293">
        <v>48968</v>
      </c>
      <c r="C293">
        <v>4728.0645083487</v>
      </c>
      <c r="D293" t="s">
        <v>177</v>
      </c>
      <c r="F293" s="2" t="s">
        <v>70</v>
      </c>
      <c r="G293" s="2" t="s">
        <v>70</v>
      </c>
      <c r="H293">
        <v>1</v>
      </c>
      <c r="J293" s="11">
        <f t="shared" si="16"/>
        <v>4728.0645083487</v>
      </c>
      <c r="K293" s="9">
        <f t="shared" si="17"/>
        <v>0</v>
      </c>
      <c r="L293">
        <v>1</v>
      </c>
      <c r="N293" s="9">
        <f t="shared" si="18"/>
        <v>4728.0645083487</v>
      </c>
      <c r="O293" s="9">
        <f t="shared" si="19"/>
        <v>0</v>
      </c>
    </row>
    <row r="294" spans="1:15" ht="12.75">
      <c r="A294">
        <v>972</v>
      </c>
      <c r="B294">
        <v>48634</v>
      </c>
      <c r="C294">
        <v>3839.7947399913996</v>
      </c>
      <c r="D294" t="s">
        <v>177</v>
      </c>
      <c r="F294" s="2" t="s">
        <v>70</v>
      </c>
      <c r="G294" s="2" t="s">
        <v>70</v>
      </c>
      <c r="H294">
        <v>1</v>
      </c>
      <c r="J294" s="11">
        <f t="shared" si="16"/>
        <v>3839.7947399913996</v>
      </c>
      <c r="K294" s="9">
        <f t="shared" si="17"/>
        <v>0</v>
      </c>
      <c r="L294">
        <v>1</v>
      </c>
      <c r="N294" s="9">
        <f t="shared" si="18"/>
        <v>3839.7947399913996</v>
      </c>
      <c r="O294" s="9">
        <f t="shared" si="19"/>
        <v>0</v>
      </c>
    </row>
    <row r="295" spans="1:15" ht="12.75">
      <c r="A295">
        <v>972</v>
      </c>
      <c r="B295">
        <v>49770</v>
      </c>
      <c r="C295">
        <v>2377.402194507</v>
      </c>
      <c r="D295" t="s">
        <v>177</v>
      </c>
      <c r="F295" s="2" t="s">
        <v>282</v>
      </c>
      <c r="G295" s="2" t="s">
        <v>181</v>
      </c>
      <c r="H295">
        <v>1</v>
      </c>
      <c r="J295" s="11">
        <f t="shared" si="16"/>
        <v>2377.402194507</v>
      </c>
      <c r="K295" s="9">
        <f t="shared" si="17"/>
        <v>0</v>
      </c>
      <c r="L295">
        <v>1</v>
      </c>
      <c r="N295" s="9">
        <f t="shared" si="18"/>
        <v>2377.402194507</v>
      </c>
      <c r="O295" s="9">
        <f t="shared" si="19"/>
        <v>0</v>
      </c>
    </row>
    <row r="296" spans="1:15" ht="12.75">
      <c r="A296">
        <v>972</v>
      </c>
      <c r="B296">
        <v>49593</v>
      </c>
      <c r="C296">
        <v>4678.5556075871</v>
      </c>
      <c r="D296" t="s">
        <v>177</v>
      </c>
      <c r="F296" s="2" t="s">
        <v>282</v>
      </c>
      <c r="G296" s="2" t="s">
        <v>181</v>
      </c>
      <c r="H296">
        <v>1</v>
      </c>
      <c r="J296" s="11">
        <f t="shared" si="16"/>
        <v>4678.5556075871</v>
      </c>
      <c r="K296" s="9">
        <f t="shared" si="17"/>
        <v>0</v>
      </c>
      <c r="L296">
        <v>1</v>
      </c>
      <c r="N296" s="9">
        <f t="shared" si="18"/>
        <v>4678.5556075871</v>
      </c>
      <c r="O296" s="9">
        <f t="shared" si="19"/>
        <v>0</v>
      </c>
    </row>
    <row r="297" spans="1:15" ht="12.75">
      <c r="A297">
        <v>981</v>
      </c>
      <c r="B297">
        <v>47751</v>
      </c>
      <c r="C297">
        <v>4410.273120805599</v>
      </c>
      <c r="D297" t="s">
        <v>177</v>
      </c>
      <c r="F297" s="2" t="s">
        <v>137</v>
      </c>
      <c r="G297" s="2" t="s">
        <v>137</v>
      </c>
      <c r="H297">
        <v>1</v>
      </c>
      <c r="J297" s="11">
        <f t="shared" si="16"/>
        <v>4410.273120805599</v>
      </c>
      <c r="K297" s="9">
        <f t="shared" si="17"/>
        <v>0</v>
      </c>
      <c r="L297">
        <v>1</v>
      </c>
      <c r="N297" s="9">
        <f t="shared" si="18"/>
        <v>4410.273120805599</v>
      </c>
      <c r="O297" s="9">
        <f t="shared" si="19"/>
        <v>0</v>
      </c>
    </row>
    <row r="298" spans="1:15" ht="12.75">
      <c r="A298">
        <v>981</v>
      </c>
      <c r="B298">
        <v>47698</v>
      </c>
      <c r="C298">
        <v>2468.8023479207995</v>
      </c>
      <c r="D298" t="s">
        <v>177</v>
      </c>
      <c r="F298" s="2" t="s">
        <v>77</v>
      </c>
      <c r="G298" s="2" t="s">
        <v>181</v>
      </c>
      <c r="J298" s="11">
        <f t="shared" si="16"/>
        <v>0</v>
      </c>
      <c r="K298" s="9">
        <f t="shared" si="17"/>
        <v>0</v>
      </c>
      <c r="N298" s="9">
        <f t="shared" si="18"/>
        <v>0</v>
      </c>
      <c r="O298" s="9">
        <f t="shared" si="19"/>
        <v>0</v>
      </c>
    </row>
    <row r="299" spans="1:15" ht="12.75">
      <c r="A299">
        <v>981</v>
      </c>
      <c r="B299">
        <v>47333</v>
      </c>
      <c r="C299">
        <v>2355.8166406624996</v>
      </c>
      <c r="D299" t="s">
        <v>177</v>
      </c>
      <c r="F299" s="2" t="s">
        <v>283</v>
      </c>
      <c r="G299" s="2" t="s">
        <v>137</v>
      </c>
      <c r="H299">
        <v>1</v>
      </c>
      <c r="J299" s="11">
        <f t="shared" si="16"/>
        <v>2355.8166406624996</v>
      </c>
      <c r="K299" s="9">
        <f t="shared" si="17"/>
        <v>0</v>
      </c>
      <c r="L299">
        <v>0.5</v>
      </c>
      <c r="M299">
        <v>0.25</v>
      </c>
      <c r="N299" s="9">
        <f t="shared" si="18"/>
        <v>1177.9083203312498</v>
      </c>
      <c r="O299" s="9">
        <f t="shared" si="19"/>
        <v>588.9541601656249</v>
      </c>
    </row>
    <row r="300" spans="1:15" ht="12.75">
      <c r="A300">
        <v>981</v>
      </c>
      <c r="B300">
        <v>47437</v>
      </c>
      <c r="C300">
        <v>1560.9584514460998</v>
      </c>
      <c r="D300" t="s">
        <v>177</v>
      </c>
      <c r="F300" s="2" t="s">
        <v>137</v>
      </c>
      <c r="G300" s="2" t="s">
        <v>128</v>
      </c>
      <c r="H300">
        <v>1</v>
      </c>
      <c r="J300" s="11">
        <f t="shared" si="16"/>
        <v>1560.9584514460998</v>
      </c>
      <c r="K300" s="9">
        <f t="shared" si="17"/>
        <v>0</v>
      </c>
      <c r="L300">
        <v>0.5</v>
      </c>
      <c r="M300">
        <v>0.25</v>
      </c>
      <c r="N300" s="9">
        <f t="shared" si="18"/>
        <v>780.4792257230499</v>
      </c>
      <c r="O300" s="9">
        <f t="shared" si="19"/>
        <v>390.23961286152496</v>
      </c>
    </row>
    <row r="301" spans="1:15" ht="12.75">
      <c r="A301">
        <v>981</v>
      </c>
      <c r="B301">
        <v>47375</v>
      </c>
      <c r="C301">
        <v>1217.2054574079</v>
      </c>
      <c r="D301" t="s">
        <v>177</v>
      </c>
      <c r="F301" s="2" t="s">
        <v>137</v>
      </c>
      <c r="G301" s="2" t="s">
        <v>137</v>
      </c>
      <c r="H301">
        <v>1</v>
      </c>
      <c r="J301" s="11">
        <f t="shared" si="16"/>
        <v>1217.2054574079</v>
      </c>
      <c r="K301" s="9">
        <f t="shared" si="17"/>
        <v>0</v>
      </c>
      <c r="L301">
        <v>1</v>
      </c>
      <c r="N301" s="9">
        <f t="shared" si="18"/>
        <v>1217.2054574079</v>
      </c>
      <c r="O301" s="9">
        <f t="shared" si="19"/>
        <v>0</v>
      </c>
    </row>
    <row r="302" spans="1:15" ht="12.75">
      <c r="A302">
        <v>981</v>
      </c>
      <c r="B302">
        <v>47863</v>
      </c>
      <c r="C302">
        <v>1072.9228260471</v>
      </c>
      <c r="D302" t="s">
        <v>177</v>
      </c>
      <c r="F302" s="2" t="s">
        <v>137</v>
      </c>
      <c r="G302" s="2" t="s">
        <v>137</v>
      </c>
      <c r="H302">
        <v>1</v>
      </c>
      <c r="J302" s="11">
        <f t="shared" si="16"/>
        <v>1072.9228260471</v>
      </c>
      <c r="K302" s="9">
        <f t="shared" si="17"/>
        <v>0</v>
      </c>
      <c r="L302">
        <v>1</v>
      </c>
      <c r="N302" s="9">
        <f t="shared" si="18"/>
        <v>1072.9228260471</v>
      </c>
      <c r="O302" s="9">
        <f t="shared" si="19"/>
        <v>0</v>
      </c>
    </row>
    <row r="303" spans="1:15" ht="12.75">
      <c r="A303">
        <v>983</v>
      </c>
      <c r="B303">
        <v>46420</v>
      </c>
      <c r="C303">
        <v>17122.780021577997</v>
      </c>
      <c r="D303" t="s">
        <v>177</v>
      </c>
      <c r="F303" s="2" t="s">
        <v>77</v>
      </c>
      <c r="G303" s="2" t="s">
        <v>77</v>
      </c>
      <c r="H303">
        <v>1</v>
      </c>
      <c r="J303" s="11">
        <f t="shared" si="16"/>
        <v>17122.780021577997</v>
      </c>
      <c r="K303" s="9">
        <f t="shared" si="17"/>
        <v>0</v>
      </c>
      <c r="L303">
        <v>1</v>
      </c>
      <c r="N303" s="9">
        <f t="shared" si="18"/>
        <v>17122.780021577997</v>
      </c>
      <c r="O303" s="9">
        <f t="shared" si="19"/>
        <v>0</v>
      </c>
    </row>
    <row r="304" spans="1:15" ht="12.75">
      <c r="A304">
        <v>981</v>
      </c>
      <c r="B304">
        <v>46721</v>
      </c>
      <c r="C304">
        <v>11720.308638841</v>
      </c>
      <c r="D304" t="s">
        <v>177</v>
      </c>
      <c r="F304" s="2" t="s">
        <v>284</v>
      </c>
      <c r="G304" s="2" t="s">
        <v>137</v>
      </c>
      <c r="H304">
        <v>1</v>
      </c>
      <c r="J304" s="11">
        <f t="shared" si="16"/>
        <v>11720.308638841</v>
      </c>
      <c r="K304" s="9">
        <f t="shared" si="17"/>
        <v>0</v>
      </c>
      <c r="L304">
        <v>0.5</v>
      </c>
      <c r="M304">
        <v>0.25</v>
      </c>
      <c r="N304" s="9">
        <f t="shared" si="18"/>
        <v>5860.1543194205</v>
      </c>
      <c r="O304" s="9">
        <f t="shared" si="19"/>
        <v>2930.07715971025</v>
      </c>
    </row>
    <row r="305" spans="1:15" ht="12.75">
      <c r="A305">
        <v>981</v>
      </c>
      <c r="B305">
        <v>46724</v>
      </c>
      <c r="C305">
        <v>83567.96128687299</v>
      </c>
      <c r="D305" t="s">
        <v>177</v>
      </c>
      <c r="F305" s="2" t="s">
        <v>70</v>
      </c>
      <c r="G305" s="2" t="s">
        <v>70</v>
      </c>
      <c r="H305">
        <v>1</v>
      </c>
      <c r="J305" s="11">
        <f t="shared" si="16"/>
        <v>83567.96128687299</v>
      </c>
      <c r="K305" s="9">
        <f t="shared" si="17"/>
        <v>0</v>
      </c>
      <c r="L305">
        <v>1</v>
      </c>
      <c r="N305" s="9">
        <f t="shared" si="18"/>
        <v>83567.96128687299</v>
      </c>
      <c r="O305" s="9">
        <f t="shared" si="19"/>
        <v>0</v>
      </c>
    </row>
    <row r="306" spans="1:15" ht="12.75">
      <c r="A306">
        <v>980</v>
      </c>
      <c r="B306">
        <v>46891</v>
      </c>
      <c r="C306">
        <v>11381.156440726</v>
      </c>
      <c r="D306" t="s">
        <v>177</v>
      </c>
      <c r="F306" s="2" t="s">
        <v>103</v>
      </c>
      <c r="G306" s="2" t="s">
        <v>83</v>
      </c>
      <c r="H306">
        <v>1</v>
      </c>
      <c r="J306" s="11">
        <f t="shared" si="16"/>
        <v>11381.156440726</v>
      </c>
      <c r="K306" s="9">
        <f t="shared" si="17"/>
        <v>0</v>
      </c>
      <c r="L306">
        <v>1</v>
      </c>
      <c r="N306" s="9">
        <f t="shared" si="18"/>
        <v>11381.156440726</v>
      </c>
      <c r="O306" s="9">
        <f t="shared" si="19"/>
        <v>0</v>
      </c>
    </row>
    <row r="307" spans="1:15" ht="12.75">
      <c r="A307">
        <v>983</v>
      </c>
      <c r="B307">
        <v>46629</v>
      </c>
      <c r="C307">
        <v>1073.1696332404</v>
      </c>
      <c r="D307" t="s">
        <v>177</v>
      </c>
      <c r="F307" s="2" t="s">
        <v>137</v>
      </c>
      <c r="G307" s="2" t="s">
        <v>137</v>
      </c>
      <c r="H307">
        <v>1</v>
      </c>
      <c r="J307" s="11">
        <f t="shared" si="16"/>
        <v>1073.1696332404</v>
      </c>
      <c r="K307" s="9">
        <f t="shared" si="17"/>
        <v>0</v>
      </c>
      <c r="L307">
        <v>1</v>
      </c>
      <c r="N307" s="9">
        <f t="shared" si="18"/>
        <v>1073.1696332404</v>
      </c>
      <c r="O307" s="9">
        <f t="shared" si="19"/>
        <v>0</v>
      </c>
    </row>
    <row r="308" spans="1:15" ht="12.75">
      <c r="A308">
        <v>983</v>
      </c>
      <c r="B308">
        <v>45938</v>
      </c>
      <c r="C308">
        <v>8847.980597607599</v>
      </c>
      <c r="D308" t="s">
        <v>177</v>
      </c>
      <c r="F308" s="2" t="s">
        <v>77</v>
      </c>
      <c r="G308" s="2" t="s">
        <v>77</v>
      </c>
      <c r="H308">
        <v>1</v>
      </c>
      <c r="J308" s="11">
        <f t="shared" si="16"/>
        <v>8847.980597607599</v>
      </c>
      <c r="K308" s="9">
        <f t="shared" si="17"/>
        <v>0</v>
      </c>
      <c r="L308">
        <v>1</v>
      </c>
      <c r="N308" s="9">
        <f t="shared" si="18"/>
        <v>8847.980597607599</v>
      </c>
      <c r="O308" s="9">
        <f t="shared" si="19"/>
        <v>0</v>
      </c>
    </row>
    <row r="309" spans="1:15" ht="12.75">
      <c r="A309">
        <v>220</v>
      </c>
      <c r="B309">
        <v>60458</v>
      </c>
      <c r="C309">
        <v>7308.3677892983</v>
      </c>
      <c r="D309" t="s">
        <v>177</v>
      </c>
      <c r="F309" s="2" t="s">
        <v>185</v>
      </c>
      <c r="G309" s="2" t="s">
        <v>185</v>
      </c>
      <c r="H309">
        <v>1</v>
      </c>
      <c r="J309" s="11">
        <f t="shared" si="16"/>
        <v>7308.3677892983</v>
      </c>
      <c r="K309" s="9">
        <f t="shared" si="17"/>
        <v>0</v>
      </c>
      <c r="L309">
        <v>1</v>
      </c>
      <c r="N309" s="9">
        <f t="shared" si="18"/>
        <v>7308.3677892983</v>
      </c>
      <c r="O309" s="9">
        <f t="shared" si="19"/>
        <v>0</v>
      </c>
    </row>
    <row r="310" spans="1:15" ht="12.75">
      <c r="A310">
        <v>220</v>
      </c>
      <c r="B310">
        <v>60752</v>
      </c>
      <c r="C310">
        <v>5193.443133696899</v>
      </c>
      <c r="D310" t="s">
        <v>177</v>
      </c>
      <c r="F310" s="2" t="s">
        <v>185</v>
      </c>
      <c r="G310" s="2" t="s">
        <v>185</v>
      </c>
      <c r="H310">
        <v>1</v>
      </c>
      <c r="J310" s="11">
        <f t="shared" si="16"/>
        <v>5193.443133696899</v>
      </c>
      <c r="K310" s="9">
        <f t="shared" si="17"/>
        <v>0</v>
      </c>
      <c r="L310">
        <v>1</v>
      </c>
      <c r="N310" s="9">
        <f t="shared" si="18"/>
        <v>5193.443133696899</v>
      </c>
      <c r="O310" s="9">
        <f t="shared" si="19"/>
        <v>0</v>
      </c>
    </row>
    <row r="311" spans="1:15" ht="12.75">
      <c r="A311">
        <v>337</v>
      </c>
      <c r="B311">
        <v>75455</v>
      </c>
      <c r="C311">
        <v>2690.3069616355997</v>
      </c>
      <c r="D311" t="s">
        <v>177</v>
      </c>
      <c r="F311" s="2" t="s">
        <v>181</v>
      </c>
      <c r="G311" s="2" t="s">
        <v>181</v>
      </c>
      <c r="H311">
        <v>1</v>
      </c>
      <c r="J311" s="11">
        <f t="shared" si="16"/>
        <v>2690.3069616355997</v>
      </c>
      <c r="K311" s="9">
        <f t="shared" si="17"/>
        <v>0</v>
      </c>
      <c r="L311">
        <v>1</v>
      </c>
      <c r="N311" s="9">
        <f t="shared" si="18"/>
        <v>2690.3069616355997</v>
      </c>
      <c r="O311" s="9">
        <f t="shared" si="19"/>
        <v>0</v>
      </c>
    </row>
    <row r="312" spans="1:15" ht="12.75">
      <c r="A312">
        <v>619</v>
      </c>
      <c r="B312">
        <v>99814</v>
      </c>
      <c r="C312">
        <v>40326.620599728</v>
      </c>
      <c r="D312" t="s">
        <v>177</v>
      </c>
      <c r="F312" s="2" t="s">
        <v>285</v>
      </c>
      <c r="G312" s="2" t="s">
        <v>82</v>
      </c>
      <c r="H312">
        <v>1</v>
      </c>
      <c r="J312" s="11">
        <f t="shared" si="16"/>
        <v>40326.620599728</v>
      </c>
      <c r="K312" s="9">
        <f t="shared" si="17"/>
        <v>0</v>
      </c>
      <c r="L312">
        <v>0.8</v>
      </c>
      <c r="M312">
        <v>0.1</v>
      </c>
      <c r="N312" s="9">
        <f t="shared" si="18"/>
        <v>32261.2964797824</v>
      </c>
      <c r="O312" s="9">
        <f t="shared" si="19"/>
        <v>4032.6620599728</v>
      </c>
    </row>
    <row r="313" spans="1:15" ht="13.5" thickBot="1">
      <c r="A313">
        <v>723</v>
      </c>
      <c r="B313">
        <v>102790</v>
      </c>
      <c r="C313" s="1">
        <v>4991.4461944494</v>
      </c>
      <c r="D313" t="s">
        <v>177</v>
      </c>
      <c r="F313" s="3" t="s">
        <v>286</v>
      </c>
      <c r="G313" s="3" t="s">
        <v>49</v>
      </c>
      <c r="H313" s="1">
        <v>1</v>
      </c>
      <c r="I313" s="1"/>
      <c r="J313" s="12">
        <f t="shared" si="16"/>
        <v>4991.4461944494</v>
      </c>
      <c r="K313" s="10">
        <f t="shared" si="17"/>
        <v>0</v>
      </c>
      <c r="L313" s="1">
        <v>0.5</v>
      </c>
      <c r="M313" s="1">
        <v>0.25</v>
      </c>
      <c r="N313" s="10">
        <f t="shared" si="18"/>
        <v>2495.7230972247</v>
      </c>
      <c r="O313" s="10">
        <f t="shared" si="19"/>
        <v>1247.86154861235</v>
      </c>
    </row>
    <row r="314" spans="3:15" ht="12.75">
      <c r="C314">
        <f>SUM(C7:C313)</f>
        <v>4661681.693305428</v>
      </c>
      <c r="G314" s="4" t="s">
        <v>106</v>
      </c>
      <c r="H314">
        <f>SUM(H7:H313)</f>
        <v>259.79999999999995</v>
      </c>
      <c r="I314">
        <f aca="true" t="shared" si="20" ref="I314:O314">SUM(I7:I313)</f>
        <v>19.5</v>
      </c>
      <c r="J314">
        <f t="shared" si="20"/>
        <v>4123446.662085798</v>
      </c>
      <c r="K314">
        <f t="shared" si="20"/>
        <v>223680.13252677477</v>
      </c>
      <c r="L314">
        <f t="shared" si="20"/>
        <v>238.7300000000001</v>
      </c>
      <c r="M314">
        <f t="shared" si="20"/>
        <v>29.880000000000003</v>
      </c>
      <c r="N314">
        <f t="shared" si="20"/>
        <v>3785465.9671633826</v>
      </c>
      <c r="O314">
        <f t="shared" si="20"/>
        <v>411482.9777156836</v>
      </c>
    </row>
    <row r="315" spans="7:15" ht="12.75">
      <c r="G315" s="4" t="s">
        <v>107</v>
      </c>
      <c r="H315">
        <f>COUNT(C7:C313)</f>
        <v>307</v>
      </c>
      <c r="I315">
        <v>307</v>
      </c>
      <c r="J315" s="9"/>
      <c r="K315" s="9"/>
      <c r="L315">
        <v>307</v>
      </c>
      <c r="M315">
        <v>307</v>
      </c>
      <c r="N315" s="9"/>
      <c r="O315" s="9"/>
    </row>
    <row r="316" spans="7:15" ht="12.75">
      <c r="G316" s="5" t="s">
        <v>108</v>
      </c>
      <c r="H316" s="34">
        <f>H314/H315</f>
        <v>0.8462540716612377</v>
      </c>
      <c r="I316" s="34">
        <f>SUM(H314:I314)/I315</f>
        <v>0.9097719869706838</v>
      </c>
      <c r="J316" s="6">
        <f>J314/C314</f>
        <v>0.8845405871463551</v>
      </c>
      <c r="K316" s="6">
        <f>SUM(J314:K314)/C314</f>
        <v>0.9325232996614541</v>
      </c>
      <c r="L316" s="6">
        <f>L314/L315</f>
        <v>0.7776221498371338</v>
      </c>
      <c r="M316" s="6">
        <f>SUM(L314:M314)/M315</f>
        <v>0.874951140065147</v>
      </c>
      <c r="N316" s="34">
        <f>N314/C314</f>
        <v>0.8120387053881508</v>
      </c>
      <c r="O316" s="34">
        <f>SUM(N314:O314)/C314</f>
        <v>0.9003079191155935</v>
      </c>
    </row>
    <row r="319" spans="1:7" ht="12.75">
      <c r="A319" s="7" t="s">
        <v>291</v>
      </c>
      <c r="G319" t="s">
        <v>292</v>
      </c>
    </row>
    <row r="320" ht="12.75">
      <c r="A320" t="s">
        <v>257</v>
      </c>
    </row>
    <row r="321" ht="12.75">
      <c r="A321" t="s">
        <v>258</v>
      </c>
    </row>
    <row r="322" spans="4:15" ht="12.75">
      <c r="D322" t="s">
        <v>19</v>
      </c>
      <c r="E322" t="s">
        <v>20</v>
      </c>
      <c r="H322" t="s">
        <v>21</v>
      </c>
      <c r="I322" t="s">
        <v>21</v>
      </c>
      <c r="J322" s="9" t="s">
        <v>118</v>
      </c>
      <c r="K322" s="9" t="s">
        <v>30</v>
      </c>
      <c r="L322" t="s">
        <v>22</v>
      </c>
      <c r="M322" t="s">
        <v>22</v>
      </c>
      <c r="N322" s="9" t="s">
        <v>119</v>
      </c>
      <c r="O322" s="9" t="s">
        <v>120</v>
      </c>
    </row>
    <row r="323" spans="1:15" ht="13.5" thickBot="1">
      <c r="A323" s="1" t="s">
        <v>23</v>
      </c>
      <c r="B323" s="1" t="s">
        <v>24</v>
      </c>
      <c r="C323" s="1" t="s">
        <v>25</v>
      </c>
      <c r="D323" s="1" t="s">
        <v>26</v>
      </c>
      <c r="E323" s="1" t="s">
        <v>26</v>
      </c>
      <c r="F323" s="1" t="s">
        <v>27</v>
      </c>
      <c r="G323" s="1" t="s">
        <v>28</v>
      </c>
      <c r="H323" s="1" t="s">
        <v>29</v>
      </c>
      <c r="I323" s="1" t="s">
        <v>30</v>
      </c>
      <c r="J323" s="10" t="s">
        <v>121</v>
      </c>
      <c r="K323" s="10" t="s">
        <v>121</v>
      </c>
      <c r="L323" s="1" t="s">
        <v>29</v>
      </c>
      <c r="M323" s="1" t="s">
        <v>30</v>
      </c>
      <c r="N323" s="10" t="s">
        <v>121</v>
      </c>
      <c r="O323" s="10" t="s">
        <v>121</v>
      </c>
    </row>
    <row r="324" spans="1:15" ht="12.75">
      <c r="A324">
        <v>714</v>
      </c>
      <c r="B324">
        <v>98675</v>
      </c>
      <c r="C324">
        <v>9690.250198030799</v>
      </c>
      <c r="D324" t="s">
        <v>177</v>
      </c>
      <c r="F324" s="2" t="s">
        <v>137</v>
      </c>
      <c r="G324" s="2" t="s">
        <v>277</v>
      </c>
      <c r="H324">
        <v>1</v>
      </c>
      <c r="J324" s="11">
        <f>H324*C324</f>
        <v>9690.250198030799</v>
      </c>
      <c r="K324" s="9">
        <f>I324*C324</f>
        <v>0</v>
      </c>
      <c r="L324">
        <v>0.5</v>
      </c>
      <c r="M324">
        <v>0.25</v>
      </c>
      <c r="N324" s="9">
        <f>L324*C324</f>
        <v>4845.125099015399</v>
      </c>
      <c r="O324" s="9">
        <f>M324*C324</f>
        <v>2422.5625495076997</v>
      </c>
    </row>
    <row r="325" spans="1:15" ht="12.75">
      <c r="A325">
        <v>618</v>
      </c>
      <c r="B325">
        <v>96813</v>
      </c>
      <c r="C325">
        <v>62279.655718543</v>
      </c>
      <c r="D325" t="s">
        <v>177</v>
      </c>
      <c r="F325" s="2" t="s">
        <v>70</v>
      </c>
      <c r="G325" s="2" t="s">
        <v>70</v>
      </c>
      <c r="H325">
        <v>1</v>
      </c>
      <c r="J325" s="11">
        <f aca="true" t="shared" si="21" ref="J325:J361">H325*C325</f>
        <v>62279.655718543</v>
      </c>
      <c r="K325" s="9">
        <f aca="true" t="shared" si="22" ref="K325:K361">I325*C325</f>
        <v>0</v>
      </c>
      <c r="L325">
        <v>1</v>
      </c>
      <c r="N325" s="9">
        <f aca="true" t="shared" si="23" ref="N325:N361">L325*C325</f>
        <v>62279.655718543</v>
      </c>
      <c r="O325" s="9">
        <f aca="true" t="shared" si="24" ref="O325:O361">M325*C325</f>
        <v>0</v>
      </c>
    </row>
    <row r="326" spans="1:15" ht="12.75">
      <c r="A326">
        <v>617</v>
      </c>
      <c r="B326">
        <v>99945</v>
      </c>
      <c r="C326">
        <v>3745.0879306317997</v>
      </c>
      <c r="D326" t="s">
        <v>177</v>
      </c>
      <c r="F326" s="2" t="s">
        <v>89</v>
      </c>
      <c r="G326" s="2" t="s">
        <v>89</v>
      </c>
      <c r="H326">
        <v>1</v>
      </c>
      <c r="J326" s="11">
        <f t="shared" si="21"/>
        <v>3745.0879306317997</v>
      </c>
      <c r="K326" s="9">
        <f t="shared" si="22"/>
        <v>0</v>
      </c>
      <c r="L326">
        <v>1</v>
      </c>
      <c r="N326" s="9">
        <f t="shared" si="23"/>
        <v>3745.0879306317997</v>
      </c>
      <c r="O326" s="9">
        <f t="shared" si="24"/>
        <v>0</v>
      </c>
    </row>
    <row r="327" spans="1:15" ht="12.75">
      <c r="A327">
        <v>617</v>
      </c>
      <c r="B327">
        <v>100942</v>
      </c>
      <c r="C327">
        <v>3490.4202874479997</v>
      </c>
      <c r="D327" t="s">
        <v>177</v>
      </c>
      <c r="F327" s="2" t="s">
        <v>89</v>
      </c>
      <c r="G327" s="2" t="s">
        <v>89</v>
      </c>
      <c r="H327">
        <v>1</v>
      </c>
      <c r="J327" s="11">
        <f t="shared" si="21"/>
        <v>3490.4202874479997</v>
      </c>
      <c r="K327" s="9">
        <f t="shared" si="22"/>
        <v>0</v>
      </c>
      <c r="L327">
        <v>1</v>
      </c>
      <c r="N327" s="9">
        <f t="shared" si="23"/>
        <v>3490.4202874479997</v>
      </c>
      <c r="O327" s="9">
        <f t="shared" si="24"/>
        <v>0</v>
      </c>
    </row>
    <row r="328" spans="1:15" ht="12.75">
      <c r="A328">
        <v>616</v>
      </c>
      <c r="B328">
        <v>101013</v>
      </c>
      <c r="C328">
        <v>1365.4331710505999</v>
      </c>
      <c r="D328" t="s">
        <v>177</v>
      </c>
      <c r="F328" s="2" t="s">
        <v>137</v>
      </c>
      <c r="G328" s="2" t="s">
        <v>77</v>
      </c>
      <c r="I328">
        <v>0.5</v>
      </c>
      <c r="J328" s="11">
        <f t="shared" si="21"/>
        <v>0</v>
      </c>
      <c r="K328" s="9">
        <f t="shared" si="22"/>
        <v>682.7165855252999</v>
      </c>
      <c r="M328">
        <v>0.5</v>
      </c>
      <c r="N328" s="9">
        <f t="shared" si="23"/>
        <v>0</v>
      </c>
      <c r="O328" s="9">
        <f t="shared" si="24"/>
        <v>682.7165855252999</v>
      </c>
    </row>
    <row r="329" spans="1:15" ht="12.75">
      <c r="A329">
        <v>616</v>
      </c>
      <c r="B329">
        <v>104109</v>
      </c>
      <c r="C329">
        <v>1142.3728815205</v>
      </c>
      <c r="D329" t="s">
        <v>177</v>
      </c>
      <c r="F329" s="2" t="s">
        <v>77</v>
      </c>
      <c r="G329" s="2" t="s">
        <v>77</v>
      </c>
      <c r="H329">
        <v>1</v>
      </c>
      <c r="J329" s="11">
        <f t="shared" si="21"/>
        <v>1142.3728815205</v>
      </c>
      <c r="K329" s="9">
        <f t="shared" si="22"/>
        <v>0</v>
      </c>
      <c r="L329">
        <v>1</v>
      </c>
      <c r="N329" s="9">
        <f t="shared" si="23"/>
        <v>1142.3728815205</v>
      </c>
      <c r="O329" s="9">
        <f t="shared" si="24"/>
        <v>0</v>
      </c>
    </row>
    <row r="330" spans="1:15" ht="12.75">
      <c r="A330">
        <v>2028</v>
      </c>
      <c r="B330">
        <v>109761</v>
      </c>
      <c r="C330">
        <v>59459.711186878</v>
      </c>
      <c r="D330" t="s">
        <v>177</v>
      </c>
      <c r="F330" s="2" t="s">
        <v>77</v>
      </c>
      <c r="G330" s="2" t="s">
        <v>77</v>
      </c>
      <c r="H330">
        <v>1</v>
      </c>
      <c r="J330" s="11">
        <f t="shared" si="21"/>
        <v>59459.711186878</v>
      </c>
      <c r="K330" s="9">
        <f t="shared" si="22"/>
        <v>0</v>
      </c>
      <c r="L330">
        <v>1</v>
      </c>
      <c r="N330" s="9">
        <f t="shared" si="23"/>
        <v>59459.711186878</v>
      </c>
      <c r="O330" s="9">
        <f t="shared" si="24"/>
        <v>0</v>
      </c>
    </row>
    <row r="331" spans="1:15" ht="12.75">
      <c r="A331">
        <v>791</v>
      </c>
      <c r="B331">
        <v>112320</v>
      </c>
      <c r="C331">
        <v>75518.90578711</v>
      </c>
      <c r="D331" t="s">
        <v>177</v>
      </c>
      <c r="F331" s="2" t="s">
        <v>36</v>
      </c>
      <c r="G331" s="2" t="s">
        <v>36</v>
      </c>
      <c r="H331">
        <v>1</v>
      </c>
      <c r="J331" s="11">
        <f t="shared" si="21"/>
        <v>75518.90578711</v>
      </c>
      <c r="K331" s="9">
        <f t="shared" si="22"/>
        <v>0</v>
      </c>
      <c r="L331">
        <v>1</v>
      </c>
      <c r="N331" s="9">
        <f t="shared" si="23"/>
        <v>75518.90578711</v>
      </c>
      <c r="O331" s="9">
        <f t="shared" si="24"/>
        <v>0</v>
      </c>
    </row>
    <row r="332" spans="1:15" ht="12.75">
      <c r="A332">
        <v>688</v>
      </c>
      <c r="B332">
        <v>113178</v>
      </c>
      <c r="C332">
        <v>54750.874767482</v>
      </c>
      <c r="D332" t="s">
        <v>177</v>
      </c>
      <c r="F332" s="2" t="s">
        <v>36</v>
      </c>
      <c r="G332" s="2" t="s">
        <v>36</v>
      </c>
      <c r="H332">
        <v>1</v>
      </c>
      <c r="J332" s="11">
        <f t="shared" si="21"/>
        <v>54750.874767482</v>
      </c>
      <c r="K332" s="9">
        <f t="shared" si="22"/>
        <v>0</v>
      </c>
      <c r="L332">
        <v>1</v>
      </c>
      <c r="N332" s="9">
        <f t="shared" si="23"/>
        <v>54750.874767482</v>
      </c>
      <c r="O332" s="9">
        <f t="shared" si="24"/>
        <v>0</v>
      </c>
    </row>
    <row r="333" spans="1:15" ht="12.75">
      <c r="A333">
        <v>688</v>
      </c>
      <c r="B333">
        <v>115120</v>
      </c>
      <c r="C333">
        <v>6611.788869917399</v>
      </c>
      <c r="D333" t="s">
        <v>177</v>
      </c>
      <c r="F333" s="2" t="s">
        <v>45</v>
      </c>
      <c r="G333" s="2" t="s">
        <v>288</v>
      </c>
      <c r="I333">
        <v>0.5</v>
      </c>
      <c r="J333" s="11">
        <f t="shared" si="21"/>
        <v>0</v>
      </c>
      <c r="K333" s="9">
        <f t="shared" si="22"/>
        <v>3305.8944349586995</v>
      </c>
      <c r="M333">
        <v>0.25</v>
      </c>
      <c r="N333" s="9">
        <f t="shared" si="23"/>
        <v>0</v>
      </c>
      <c r="O333" s="9">
        <f t="shared" si="24"/>
        <v>1652.9472174793498</v>
      </c>
    </row>
    <row r="334" spans="1:15" ht="12.75">
      <c r="A334">
        <v>786</v>
      </c>
      <c r="B334">
        <v>114658</v>
      </c>
      <c r="C334">
        <v>30080.219221801</v>
      </c>
      <c r="D334" t="s">
        <v>177</v>
      </c>
      <c r="F334" s="2" t="s">
        <v>36</v>
      </c>
      <c r="G334" s="2" t="s">
        <v>36</v>
      </c>
      <c r="H334">
        <v>1</v>
      </c>
      <c r="J334" s="11">
        <f t="shared" si="21"/>
        <v>30080.219221801</v>
      </c>
      <c r="K334" s="9">
        <f t="shared" si="22"/>
        <v>0</v>
      </c>
      <c r="L334">
        <v>1</v>
      </c>
      <c r="N334" s="9">
        <f t="shared" si="23"/>
        <v>30080.219221801</v>
      </c>
      <c r="O334" s="9">
        <f t="shared" si="24"/>
        <v>0</v>
      </c>
    </row>
    <row r="335" spans="1:15" ht="12.75">
      <c r="A335">
        <v>879</v>
      </c>
      <c r="B335">
        <v>116418</v>
      </c>
      <c r="C335">
        <v>5551.9563274904995</v>
      </c>
      <c r="D335" t="s">
        <v>177</v>
      </c>
      <c r="F335" s="2" t="s">
        <v>34</v>
      </c>
      <c r="G335" s="2" t="s">
        <v>34</v>
      </c>
      <c r="H335">
        <v>1</v>
      </c>
      <c r="J335" s="11">
        <f t="shared" si="21"/>
        <v>5551.9563274904995</v>
      </c>
      <c r="K335" s="9">
        <f t="shared" si="22"/>
        <v>0</v>
      </c>
      <c r="L335">
        <v>1</v>
      </c>
      <c r="N335" s="9">
        <f t="shared" si="23"/>
        <v>5551.9563274904995</v>
      </c>
      <c r="O335" s="9">
        <f t="shared" si="24"/>
        <v>0</v>
      </c>
    </row>
    <row r="336" spans="1:15" ht="12.75">
      <c r="A336">
        <v>874</v>
      </c>
      <c r="B336">
        <v>118359</v>
      </c>
      <c r="C336">
        <v>84569.755059562</v>
      </c>
      <c r="D336" t="s">
        <v>177</v>
      </c>
      <c r="F336" s="2" t="s">
        <v>59</v>
      </c>
      <c r="G336" s="2" t="s">
        <v>59</v>
      </c>
      <c r="H336">
        <v>1</v>
      </c>
      <c r="J336" s="11">
        <f t="shared" si="21"/>
        <v>84569.755059562</v>
      </c>
      <c r="K336" s="9">
        <f t="shared" si="22"/>
        <v>0</v>
      </c>
      <c r="L336">
        <v>1</v>
      </c>
      <c r="N336" s="9">
        <f t="shared" si="23"/>
        <v>84569.755059562</v>
      </c>
      <c r="O336" s="9">
        <f t="shared" si="24"/>
        <v>0</v>
      </c>
    </row>
    <row r="337" spans="1:15" ht="12.75">
      <c r="A337">
        <v>874</v>
      </c>
      <c r="B337">
        <v>118683</v>
      </c>
      <c r="C337">
        <v>14640.899851639999</v>
      </c>
      <c r="D337" t="s">
        <v>177</v>
      </c>
      <c r="F337" s="2" t="s">
        <v>68</v>
      </c>
      <c r="G337" s="2" t="s">
        <v>36</v>
      </c>
      <c r="H337">
        <v>1</v>
      </c>
      <c r="J337" s="11">
        <f t="shared" si="21"/>
        <v>14640.899851639999</v>
      </c>
      <c r="K337" s="9">
        <f t="shared" si="22"/>
        <v>0</v>
      </c>
      <c r="L337">
        <v>1</v>
      </c>
      <c r="N337" s="9">
        <f t="shared" si="23"/>
        <v>14640.899851639999</v>
      </c>
      <c r="O337" s="9">
        <f t="shared" si="24"/>
        <v>0</v>
      </c>
    </row>
    <row r="338" spans="1:15" ht="12.75">
      <c r="A338">
        <v>874</v>
      </c>
      <c r="B338">
        <v>118482</v>
      </c>
      <c r="C338">
        <v>3063.5595202343998</v>
      </c>
      <c r="D338" t="s">
        <v>177</v>
      </c>
      <c r="F338" s="2" t="s">
        <v>59</v>
      </c>
      <c r="G338" s="2" t="s">
        <v>102</v>
      </c>
      <c r="I338">
        <v>0.5</v>
      </c>
      <c r="J338" s="11">
        <f t="shared" si="21"/>
        <v>0</v>
      </c>
      <c r="K338" s="9">
        <f t="shared" si="22"/>
        <v>1531.7797601171999</v>
      </c>
      <c r="M338">
        <v>0.25</v>
      </c>
      <c r="N338" s="9">
        <f t="shared" si="23"/>
        <v>0</v>
      </c>
      <c r="O338" s="9">
        <f t="shared" si="24"/>
        <v>765.8898800585999</v>
      </c>
    </row>
    <row r="339" spans="1:15" ht="12.75">
      <c r="A339">
        <v>879</v>
      </c>
      <c r="B339">
        <v>116300</v>
      </c>
      <c r="C339">
        <v>94779.706886791</v>
      </c>
      <c r="D339" t="s">
        <v>177</v>
      </c>
      <c r="F339" s="2" t="s">
        <v>289</v>
      </c>
      <c r="G339" s="2" t="s">
        <v>212</v>
      </c>
      <c r="H339">
        <v>1</v>
      </c>
      <c r="J339" s="11">
        <f t="shared" si="21"/>
        <v>94779.706886791</v>
      </c>
      <c r="K339" s="9">
        <f t="shared" si="22"/>
        <v>0</v>
      </c>
      <c r="L339">
        <v>1</v>
      </c>
      <c r="N339" s="9">
        <f t="shared" si="23"/>
        <v>94779.706886791</v>
      </c>
      <c r="O339" s="9">
        <f t="shared" si="24"/>
        <v>0</v>
      </c>
    </row>
    <row r="340" spans="1:15" ht="12.75">
      <c r="A340">
        <v>786</v>
      </c>
      <c r="B340">
        <v>115220</v>
      </c>
      <c r="C340">
        <v>39525.250675373</v>
      </c>
      <c r="D340" t="s">
        <v>177</v>
      </c>
      <c r="F340" s="2" t="s">
        <v>182</v>
      </c>
      <c r="G340" s="2" t="s">
        <v>59</v>
      </c>
      <c r="I340">
        <v>0.5</v>
      </c>
      <c r="J340" s="11">
        <f t="shared" si="21"/>
        <v>0</v>
      </c>
      <c r="K340" s="9">
        <f t="shared" si="22"/>
        <v>19762.6253376865</v>
      </c>
      <c r="M340">
        <v>0.5</v>
      </c>
      <c r="N340" s="9">
        <f t="shared" si="23"/>
        <v>0</v>
      </c>
      <c r="O340" s="9">
        <f t="shared" si="24"/>
        <v>19762.6253376865</v>
      </c>
    </row>
    <row r="341" spans="1:15" ht="12.75">
      <c r="A341">
        <v>834</v>
      </c>
      <c r="B341">
        <v>38936</v>
      </c>
      <c r="C341">
        <v>27677.970825553</v>
      </c>
      <c r="D341" t="s">
        <v>177</v>
      </c>
      <c r="F341" s="2" t="s">
        <v>59</v>
      </c>
      <c r="G341" s="2" t="s">
        <v>36</v>
      </c>
      <c r="I341">
        <v>0.5</v>
      </c>
      <c r="J341" s="11">
        <f t="shared" si="21"/>
        <v>0</v>
      </c>
      <c r="K341" s="9">
        <f t="shared" si="22"/>
        <v>13838.9854127765</v>
      </c>
      <c r="M341">
        <v>0.5</v>
      </c>
      <c r="N341" s="9">
        <f t="shared" si="23"/>
        <v>0</v>
      </c>
      <c r="O341" s="9">
        <f t="shared" si="24"/>
        <v>13838.9854127765</v>
      </c>
    </row>
    <row r="342" spans="1:15" ht="12.75">
      <c r="A342">
        <v>829</v>
      </c>
      <c r="B342">
        <v>38286</v>
      </c>
      <c r="C342">
        <v>7702.204478122299</v>
      </c>
      <c r="D342" t="s">
        <v>177</v>
      </c>
      <c r="F342" s="2" t="s">
        <v>45</v>
      </c>
      <c r="G342" s="2" t="s">
        <v>59</v>
      </c>
      <c r="I342">
        <v>0.5</v>
      </c>
      <c r="J342" s="11">
        <f t="shared" si="21"/>
        <v>0</v>
      </c>
      <c r="K342" s="9">
        <f t="shared" si="22"/>
        <v>3851.1022390611497</v>
      </c>
      <c r="M342">
        <v>0.5</v>
      </c>
      <c r="N342" s="9">
        <f t="shared" si="23"/>
        <v>0</v>
      </c>
      <c r="O342" s="9">
        <f t="shared" si="24"/>
        <v>3851.1022390611497</v>
      </c>
    </row>
    <row r="343" spans="1:15" ht="12.75">
      <c r="A343">
        <v>834</v>
      </c>
      <c r="B343">
        <v>38789</v>
      </c>
      <c r="C343">
        <v>8359.9160544425</v>
      </c>
      <c r="D343" t="s">
        <v>177</v>
      </c>
      <c r="F343" s="2" t="s">
        <v>289</v>
      </c>
      <c r="G343" s="2" t="s">
        <v>59</v>
      </c>
      <c r="H343">
        <v>1</v>
      </c>
      <c r="J343" s="11">
        <f t="shared" si="21"/>
        <v>8359.9160544425</v>
      </c>
      <c r="K343" s="9">
        <f t="shared" si="22"/>
        <v>0</v>
      </c>
      <c r="L343">
        <v>0.8</v>
      </c>
      <c r="M343">
        <v>0.1</v>
      </c>
      <c r="N343" s="9">
        <f t="shared" si="23"/>
        <v>6687.932843554</v>
      </c>
      <c r="O343" s="9">
        <f t="shared" si="24"/>
        <v>835.99160544425</v>
      </c>
    </row>
    <row r="344" spans="1:15" ht="12.75">
      <c r="A344">
        <v>834</v>
      </c>
      <c r="B344">
        <v>37426</v>
      </c>
      <c r="C344">
        <v>8208.825805261698</v>
      </c>
      <c r="D344" t="s">
        <v>177</v>
      </c>
      <c r="F344" s="2" t="s">
        <v>59</v>
      </c>
      <c r="G344" s="2" t="s">
        <v>59</v>
      </c>
      <c r="H344">
        <v>1</v>
      </c>
      <c r="J344" s="11">
        <f t="shared" si="21"/>
        <v>8208.825805261698</v>
      </c>
      <c r="K344" s="9">
        <f t="shared" si="22"/>
        <v>0</v>
      </c>
      <c r="L344">
        <v>1</v>
      </c>
      <c r="N344" s="9">
        <f t="shared" si="23"/>
        <v>8208.825805261698</v>
      </c>
      <c r="O344" s="9">
        <f t="shared" si="24"/>
        <v>0</v>
      </c>
    </row>
    <row r="345" spans="1:15" ht="12.75">
      <c r="A345">
        <v>834</v>
      </c>
      <c r="B345">
        <v>37427</v>
      </c>
      <c r="C345">
        <v>10680.285522724</v>
      </c>
      <c r="D345" t="s">
        <v>177</v>
      </c>
      <c r="F345" s="2" t="s">
        <v>290</v>
      </c>
      <c r="G345" s="2" t="s">
        <v>59</v>
      </c>
      <c r="H345">
        <v>1</v>
      </c>
      <c r="J345" s="11">
        <f t="shared" si="21"/>
        <v>10680.285522724</v>
      </c>
      <c r="K345" s="9">
        <f t="shared" si="22"/>
        <v>0</v>
      </c>
      <c r="L345">
        <v>0.8</v>
      </c>
      <c r="M345">
        <v>0.05</v>
      </c>
      <c r="N345" s="9">
        <f t="shared" si="23"/>
        <v>8544.2284181792</v>
      </c>
      <c r="O345" s="9">
        <f t="shared" si="24"/>
        <v>534.0142761362</v>
      </c>
    </row>
    <row r="346" spans="1:15" ht="12.75">
      <c r="A346">
        <v>844</v>
      </c>
      <c r="B346">
        <v>38307</v>
      </c>
      <c r="C346">
        <v>7170.6003263826</v>
      </c>
      <c r="D346" t="s">
        <v>177</v>
      </c>
      <c r="F346" s="2" t="s">
        <v>102</v>
      </c>
      <c r="G346" s="2" t="s">
        <v>77</v>
      </c>
      <c r="H346">
        <v>1</v>
      </c>
      <c r="J346" s="11">
        <f t="shared" si="21"/>
        <v>7170.6003263826</v>
      </c>
      <c r="K346" s="9">
        <f t="shared" si="22"/>
        <v>0</v>
      </c>
      <c r="L346">
        <v>0.5</v>
      </c>
      <c r="M346">
        <v>0.25</v>
      </c>
      <c r="N346" s="9">
        <f t="shared" si="23"/>
        <v>3585.3001631913</v>
      </c>
      <c r="O346" s="9">
        <f t="shared" si="24"/>
        <v>1792.65008159565</v>
      </c>
    </row>
    <row r="347" spans="1:15" ht="12.75">
      <c r="A347">
        <v>754</v>
      </c>
      <c r="B347">
        <v>35689</v>
      </c>
      <c r="C347">
        <v>22984.176120967997</v>
      </c>
      <c r="D347" t="s">
        <v>177</v>
      </c>
      <c r="F347" s="2" t="s">
        <v>274</v>
      </c>
      <c r="G347" s="2" t="s">
        <v>181</v>
      </c>
      <c r="H347">
        <v>1</v>
      </c>
      <c r="J347" s="11">
        <f t="shared" si="21"/>
        <v>22984.176120967997</v>
      </c>
      <c r="K347" s="9">
        <f t="shared" si="22"/>
        <v>0</v>
      </c>
      <c r="L347">
        <v>0.8</v>
      </c>
      <c r="N347" s="9">
        <f t="shared" si="23"/>
        <v>18387.3408967744</v>
      </c>
      <c r="O347" s="9">
        <f t="shared" si="24"/>
        <v>0</v>
      </c>
    </row>
    <row r="348" spans="1:15" ht="12.75">
      <c r="A348">
        <v>472</v>
      </c>
      <c r="B348">
        <v>35620</v>
      </c>
      <c r="C348">
        <v>104764.06044487999</v>
      </c>
      <c r="D348" t="s">
        <v>177</v>
      </c>
      <c r="F348" s="2" t="s">
        <v>77</v>
      </c>
      <c r="G348" s="2" t="s">
        <v>77</v>
      </c>
      <c r="H348">
        <v>1</v>
      </c>
      <c r="J348" s="11">
        <f t="shared" si="21"/>
        <v>104764.06044487999</v>
      </c>
      <c r="K348" s="9">
        <f t="shared" si="22"/>
        <v>0</v>
      </c>
      <c r="L348">
        <v>1</v>
      </c>
      <c r="N348" s="9">
        <f t="shared" si="23"/>
        <v>104764.06044487999</v>
      </c>
      <c r="O348" s="9">
        <f t="shared" si="24"/>
        <v>0</v>
      </c>
    </row>
    <row r="349" spans="1:15" ht="12.75">
      <c r="A349">
        <v>760</v>
      </c>
      <c r="B349">
        <v>34673</v>
      </c>
      <c r="C349">
        <v>1690.1992360334998</v>
      </c>
      <c r="D349" t="s">
        <v>177</v>
      </c>
      <c r="F349" s="2" t="s">
        <v>278</v>
      </c>
      <c r="G349" s="2" t="s">
        <v>128</v>
      </c>
      <c r="H349">
        <v>0.2</v>
      </c>
      <c r="J349" s="11">
        <f t="shared" si="21"/>
        <v>338.03984720669996</v>
      </c>
      <c r="K349" s="9">
        <f t="shared" si="22"/>
        <v>0</v>
      </c>
      <c r="L349">
        <v>0.2</v>
      </c>
      <c r="N349" s="9">
        <f t="shared" si="23"/>
        <v>338.03984720669996</v>
      </c>
      <c r="O349" s="9">
        <f t="shared" si="24"/>
        <v>0</v>
      </c>
    </row>
    <row r="350" spans="1:15" ht="12.75">
      <c r="A350">
        <v>856</v>
      </c>
      <c r="B350">
        <v>34879</v>
      </c>
      <c r="C350">
        <v>3753.5211813301</v>
      </c>
      <c r="D350" t="s">
        <v>177</v>
      </c>
      <c r="F350" s="2" t="s">
        <v>137</v>
      </c>
      <c r="G350" s="2" t="s">
        <v>102</v>
      </c>
      <c r="I350">
        <v>0.5</v>
      </c>
      <c r="J350" s="11">
        <f t="shared" si="21"/>
        <v>0</v>
      </c>
      <c r="K350" s="9">
        <f t="shared" si="22"/>
        <v>1876.76059066505</v>
      </c>
      <c r="M350">
        <v>0.25</v>
      </c>
      <c r="N350" s="9">
        <f t="shared" si="23"/>
        <v>0</v>
      </c>
      <c r="O350" s="9">
        <f t="shared" si="24"/>
        <v>938.380295332525</v>
      </c>
    </row>
    <row r="351" spans="1:15" ht="12.75">
      <c r="A351">
        <v>856</v>
      </c>
      <c r="B351">
        <v>33749</v>
      </c>
      <c r="C351">
        <v>14668.340881790999</v>
      </c>
      <c r="D351" t="s">
        <v>177</v>
      </c>
      <c r="F351" s="2" t="s">
        <v>77</v>
      </c>
      <c r="G351" s="2" t="s">
        <v>77</v>
      </c>
      <c r="H351">
        <v>1</v>
      </c>
      <c r="J351" s="11">
        <f t="shared" si="21"/>
        <v>14668.340881790999</v>
      </c>
      <c r="K351" s="9">
        <f t="shared" si="22"/>
        <v>0</v>
      </c>
      <c r="L351">
        <v>1</v>
      </c>
      <c r="N351" s="9">
        <f t="shared" si="23"/>
        <v>14668.340881790999</v>
      </c>
      <c r="O351" s="9">
        <f t="shared" si="24"/>
        <v>0</v>
      </c>
    </row>
    <row r="352" spans="1:15" ht="12.75">
      <c r="A352">
        <v>769</v>
      </c>
      <c r="B352">
        <v>33278</v>
      </c>
      <c r="C352">
        <v>11855.140082299999</v>
      </c>
      <c r="D352" t="s">
        <v>177</v>
      </c>
      <c r="F352" s="2" t="s">
        <v>36</v>
      </c>
      <c r="G352" s="2" t="s">
        <v>36</v>
      </c>
      <c r="H352">
        <v>1</v>
      </c>
      <c r="J352" s="11">
        <f t="shared" si="21"/>
        <v>11855.140082299999</v>
      </c>
      <c r="K352" s="9">
        <f t="shared" si="22"/>
        <v>0</v>
      </c>
      <c r="L352">
        <v>1</v>
      </c>
      <c r="N352" s="9">
        <f t="shared" si="23"/>
        <v>11855.140082299999</v>
      </c>
      <c r="O352" s="9">
        <f t="shared" si="24"/>
        <v>0</v>
      </c>
    </row>
    <row r="353" spans="1:15" ht="12.75">
      <c r="A353">
        <v>875</v>
      </c>
      <c r="B353">
        <v>37014</v>
      </c>
      <c r="C353">
        <v>1047.6369262617</v>
      </c>
      <c r="D353" t="s">
        <v>177</v>
      </c>
      <c r="F353" s="2" t="s">
        <v>34</v>
      </c>
      <c r="G353" s="2" t="s">
        <v>34</v>
      </c>
      <c r="H353">
        <v>1</v>
      </c>
      <c r="J353" s="11">
        <f t="shared" si="21"/>
        <v>1047.6369262617</v>
      </c>
      <c r="K353" s="9">
        <f t="shared" si="22"/>
        <v>0</v>
      </c>
      <c r="L353">
        <v>1</v>
      </c>
      <c r="N353" s="9">
        <f t="shared" si="23"/>
        <v>1047.6369262617</v>
      </c>
      <c r="O353" s="9">
        <f t="shared" si="24"/>
        <v>0</v>
      </c>
    </row>
    <row r="354" spans="1:15" ht="12.75">
      <c r="A354">
        <v>875</v>
      </c>
      <c r="B354">
        <v>37410</v>
      </c>
      <c r="C354">
        <v>2040.6763148643</v>
      </c>
      <c r="D354" t="s">
        <v>177</v>
      </c>
      <c r="F354" s="2" t="s">
        <v>76</v>
      </c>
      <c r="G354" s="2" t="s">
        <v>36</v>
      </c>
      <c r="I354">
        <v>0.5</v>
      </c>
      <c r="J354" s="11">
        <f t="shared" si="21"/>
        <v>0</v>
      </c>
      <c r="K354" s="9">
        <f t="shared" si="22"/>
        <v>1020.33815743215</v>
      </c>
      <c r="M354">
        <v>0.5</v>
      </c>
      <c r="N354" s="9">
        <f t="shared" si="23"/>
        <v>0</v>
      </c>
      <c r="O354" s="9">
        <f t="shared" si="24"/>
        <v>1020.33815743215</v>
      </c>
    </row>
    <row r="355" spans="1:15" ht="12.75">
      <c r="A355">
        <v>875</v>
      </c>
      <c r="B355">
        <v>35792</v>
      </c>
      <c r="C355">
        <v>8191.9237980247</v>
      </c>
      <c r="D355" t="s">
        <v>177</v>
      </c>
      <c r="F355" s="2" t="s">
        <v>202</v>
      </c>
      <c r="G355" s="2" t="s">
        <v>59</v>
      </c>
      <c r="H355">
        <v>1</v>
      </c>
      <c r="J355" s="11">
        <f t="shared" si="21"/>
        <v>8191.9237980247</v>
      </c>
      <c r="K355" s="9">
        <f t="shared" si="22"/>
        <v>0</v>
      </c>
      <c r="L355">
        <v>0.5</v>
      </c>
      <c r="M355">
        <v>0.25</v>
      </c>
      <c r="N355" s="9">
        <f t="shared" si="23"/>
        <v>4095.96189901235</v>
      </c>
      <c r="O355" s="9">
        <f t="shared" si="24"/>
        <v>2047.980949506175</v>
      </c>
    </row>
    <row r="356" spans="1:15" ht="12.75">
      <c r="A356">
        <v>876</v>
      </c>
      <c r="B356">
        <v>37464</v>
      </c>
      <c r="C356">
        <v>4328.9568955228</v>
      </c>
      <c r="D356" t="s">
        <v>177</v>
      </c>
      <c r="F356" s="2" t="s">
        <v>182</v>
      </c>
      <c r="G356" s="2" t="s">
        <v>36</v>
      </c>
      <c r="H356">
        <v>1</v>
      </c>
      <c r="J356" s="11">
        <f t="shared" si="21"/>
        <v>4328.9568955228</v>
      </c>
      <c r="K356" s="9">
        <f t="shared" si="22"/>
        <v>0</v>
      </c>
      <c r="L356">
        <v>1</v>
      </c>
      <c r="N356" s="9">
        <f t="shared" si="23"/>
        <v>4328.9568955228</v>
      </c>
      <c r="O356" s="9">
        <f t="shared" si="24"/>
        <v>0</v>
      </c>
    </row>
    <row r="357" spans="1:15" ht="12.75">
      <c r="A357">
        <v>876</v>
      </c>
      <c r="B357">
        <v>34746</v>
      </c>
      <c r="C357">
        <v>32350.518131460998</v>
      </c>
      <c r="D357" t="s">
        <v>177</v>
      </c>
      <c r="F357" s="2" t="s">
        <v>68</v>
      </c>
      <c r="G357" s="2" t="s">
        <v>36</v>
      </c>
      <c r="H357">
        <v>1</v>
      </c>
      <c r="J357" s="11">
        <f t="shared" si="21"/>
        <v>32350.518131460998</v>
      </c>
      <c r="K357" s="9">
        <f t="shared" si="22"/>
        <v>0</v>
      </c>
      <c r="L357">
        <v>1</v>
      </c>
      <c r="N357" s="9">
        <f t="shared" si="23"/>
        <v>32350.518131460998</v>
      </c>
      <c r="O357" s="9">
        <f t="shared" si="24"/>
        <v>0</v>
      </c>
    </row>
    <row r="358" spans="1:15" ht="12.75">
      <c r="A358">
        <v>874</v>
      </c>
      <c r="B358">
        <v>34581</v>
      </c>
      <c r="C358">
        <v>3425.7000544294997</v>
      </c>
      <c r="D358" t="s">
        <v>177</v>
      </c>
      <c r="F358" s="2" t="s">
        <v>205</v>
      </c>
      <c r="G358" s="2" t="s">
        <v>59</v>
      </c>
      <c r="I358">
        <v>0.5</v>
      </c>
      <c r="J358" s="11">
        <f t="shared" si="21"/>
        <v>0</v>
      </c>
      <c r="K358" s="9">
        <f t="shared" si="22"/>
        <v>1712.8500272147498</v>
      </c>
      <c r="M358">
        <v>0.5</v>
      </c>
      <c r="N358" s="9">
        <f t="shared" si="23"/>
        <v>0</v>
      </c>
      <c r="O358" s="9">
        <f t="shared" si="24"/>
        <v>1712.8500272147498</v>
      </c>
    </row>
    <row r="359" spans="1:15" ht="12.75">
      <c r="A359">
        <v>874</v>
      </c>
      <c r="B359">
        <v>34335</v>
      </c>
      <c r="C359">
        <v>3353.1894410141</v>
      </c>
      <c r="D359" t="s">
        <v>177</v>
      </c>
      <c r="F359" s="2" t="s">
        <v>34</v>
      </c>
      <c r="G359" s="2" t="s">
        <v>34</v>
      </c>
      <c r="H359">
        <v>1</v>
      </c>
      <c r="J359" s="11">
        <f t="shared" si="21"/>
        <v>3353.1894410141</v>
      </c>
      <c r="K359" s="9">
        <f t="shared" si="22"/>
        <v>0</v>
      </c>
      <c r="L359">
        <v>1</v>
      </c>
      <c r="N359" s="9">
        <f t="shared" si="23"/>
        <v>3353.1894410141</v>
      </c>
      <c r="O359" s="9">
        <f t="shared" si="24"/>
        <v>0</v>
      </c>
    </row>
    <row r="360" spans="1:15" ht="12.75">
      <c r="A360">
        <v>776</v>
      </c>
      <c r="B360">
        <v>32403</v>
      </c>
      <c r="C360">
        <v>4069.4776741527</v>
      </c>
      <c r="D360" t="s">
        <v>177</v>
      </c>
      <c r="F360" s="2" t="s">
        <v>240</v>
      </c>
      <c r="G360" s="2" t="s">
        <v>212</v>
      </c>
      <c r="H360">
        <v>1</v>
      </c>
      <c r="J360" s="11">
        <f t="shared" si="21"/>
        <v>4069.4776741527</v>
      </c>
      <c r="K360" s="9">
        <f t="shared" si="22"/>
        <v>0</v>
      </c>
      <c r="L360">
        <v>0.5</v>
      </c>
      <c r="M360">
        <v>0.25</v>
      </c>
      <c r="N360" s="9">
        <f t="shared" si="23"/>
        <v>2034.73883707635</v>
      </c>
      <c r="O360" s="9">
        <f t="shared" si="24"/>
        <v>1017.369418538175</v>
      </c>
    </row>
    <row r="361" spans="1:15" ht="13.5" thickBot="1">
      <c r="A361">
        <v>1026</v>
      </c>
      <c r="B361">
        <v>34802</v>
      </c>
      <c r="C361" s="1">
        <v>914.3248697798699</v>
      </c>
      <c r="D361" t="s">
        <v>177</v>
      </c>
      <c r="F361" s="3" t="s">
        <v>35</v>
      </c>
      <c r="G361" s="3" t="s">
        <v>49</v>
      </c>
      <c r="H361" s="1">
        <v>1</v>
      </c>
      <c r="I361" s="1"/>
      <c r="J361" s="12">
        <f t="shared" si="21"/>
        <v>914.3248697798699</v>
      </c>
      <c r="K361" s="10">
        <f t="shared" si="22"/>
        <v>0</v>
      </c>
      <c r="L361" s="1">
        <v>1</v>
      </c>
      <c r="M361" s="1"/>
      <c r="N361" s="10">
        <f t="shared" si="23"/>
        <v>914.3248697798699</v>
      </c>
      <c r="O361" s="10">
        <f t="shared" si="24"/>
        <v>0</v>
      </c>
    </row>
    <row r="362" spans="3:15" ht="12.75">
      <c r="C362">
        <f>SUM(C324:C361)</f>
        <v>839503.4934068029</v>
      </c>
      <c r="G362" s="4" t="s">
        <v>106</v>
      </c>
      <c r="H362">
        <f aca="true" t="shared" si="25" ref="H362:O362">SUM(H324:H361)</f>
        <v>28.2</v>
      </c>
      <c r="I362">
        <f t="shared" si="25"/>
        <v>4.5</v>
      </c>
      <c r="J362">
        <f t="shared" si="25"/>
        <v>742985.2289271016</v>
      </c>
      <c r="K362">
        <f t="shared" si="25"/>
        <v>47583.05254543729</v>
      </c>
      <c r="L362">
        <f t="shared" si="25"/>
        <v>25.6</v>
      </c>
      <c r="M362">
        <f t="shared" si="25"/>
        <v>4.9</v>
      </c>
      <c r="N362">
        <f t="shared" si="25"/>
        <v>720019.2273891793</v>
      </c>
      <c r="O362">
        <f t="shared" si="25"/>
        <v>52876.40403329498</v>
      </c>
    </row>
    <row r="363" spans="7:15" ht="12.75">
      <c r="G363" s="4" t="s">
        <v>107</v>
      </c>
      <c r="H363">
        <f>COUNT(B324:B361)</f>
        <v>38</v>
      </c>
      <c r="I363">
        <v>38</v>
      </c>
      <c r="J363" s="9"/>
      <c r="K363" s="9"/>
      <c r="L363">
        <v>38</v>
      </c>
      <c r="M363">
        <v>38</v>
      </c>
      <c r="N363" s="9"/>
      <c r="O363" s="9"/>
    </row>
    <row r="364" spans="1:15" ht="12.75">
      <c r="A364" s="35"/>
      <c r="B364" s="35"/>
      <c r="C364" s="35"/>
      <c r="D364" s="35"/>
      <c r="E364" s="35"/>
      <c r="F364" s="35"/>
      <c r="G364" s="5" t="s">
        <v>108</v>
      </c>
      <c r="H364" s="34">
        <f>H362/H363</f>
        <v>0.7421052631578947</v>
      </c>
      <c r="I364" s="34">
        <f>SUM(H362:I362)/I363</f>
        <v>0.8605263157894738</v>
      </c>
      <c r="J364" s="36">
        <f>J362/C362</f>
        <v>0.8850293474205582</v>
      </c>
      <c r="K364" s="36">
        <f>SUM(J362:K362)/C362</f>
        <v>0.941709340915689</v>
      </c>
      <c r="L364" s="36">
        <f>L362/L363</f>
        <v>0.6736842105263158</v>
      </c>
      <c r="M364" s="36">
        <f>SUM(L362:M362)/M363</f>
        <v>0.8026315789473685</v>
      </c>
      <c r="N364" s="34">
        <f>N362/C362</f>
        <v>0.8576726994515025</v>
      </c>
      <c r="O364" s="34">
        <f>SUM(N362:O362)/C362</f>
        <v>0.9206580288141195</v>
      </c>
    </row>
    <row r="367" ht="12.75">
      <c r="D367" s="29" t="s">
        <v>436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1"/>
  <sheetViews>
    <sheetView zoomScale="90" zoomScaleNormal="90" workbookViewId="0" topLeftCell="A233">
      <selection activeCell="B276" sqref="B276"/>
    </sheetView>
  </sheetViews>
  <sheetFormatPr defaultColWidth="9.140625" defaultRowHeight="12.75"/>
  <cols>
    <col min="1" max="1" width="7.00390625" style="0" customWidth="1"/>
    <col min="2" max="2" width="9.8515625" style="0" bestFit="1" customWidth="1"/>
    <col min="3" max="3" width="12.00390625" style="0" bestFit="1" customWidth="1"/>
    <col min="4" max="5" width="9.8515625" style="0" bestFit="1" customWidth="1"/>
    <col min="6" max="7" width="12.00390625" style="0" bestFit="1" customWidth="1"/>
    <col min="8" max="8" width="7.00390625" style="0" customWidth="1"/>
    <col min="9" max="9" width="10.28125" style="0" bestFit="1" customWidth="1"/>
    <col min="10" max="11" width="12.00390625" style="0" customWidth="1"/>
    <col min="12" max="12" width="9.421875" style="0" bestFit="1" customWidth="1"/>
    <col min="13" max="13" width="10.28125" style="0" bestFit="1" customWidth="1"/>
    <col min="14" max="14" width="10.8515625" style="0" customWidth="1"/>
    <col min="15" max="15" width="11.421875" style="0" customWidth="1"/>
  </cols>
  <sheetData>
    <row r="1" spans="8:14" ht="12.75">
      <c r="H1" s="35"/>
      <c r="I1" s="35"/>
      <c r="J1" s="35"/>
      <c r="K1" s="35"/>
      <c r="L1" s="35"/>
      <c r="M1" s="35"/>
      <c r="N1" s="35"/>
    </row>
    <row r="2" spans="1:14" ht="12.75">
      <c r="A2" s="7" t="s">
        <v>312</v>
      </c>
      <c r="E2" t="s">
        <v>292</v>
      </c>
      <c r="H2" s="35"/>
      <c r="I2" s="35"/>
      <c r="J2" s="35"/>
      <c r="K2" s="35"/>
      <c r="L2" s="35"/>
      <c r="M2" s="35"/>
      <c r="N2" s="35"/>
    </row>
    <row r="3" spans="1:14" ht="12.75">
      <c r="A3" t="s">
        <v>257</v>
      </c>
      <c r="H3" s="35"/>
      <c r="I3" s="35"/>
      <c r="J3" s="35"/>
      <c r="K3" s="35"/>
      <c r="L3" s="35"/>
      <c r="M3" s="35"/>
      <c r="N3" s="35"/>
    </row>
    <row r="4" spans="1:14" ht="12.75">
      <c r="A4" t="s">
        <v>258</v>
      </c>
      <c r="H4" s="35"/>
      <c r="I4" s="35"/>
      <c r="J4" s="35"/>
      <c r="K4" s="35"/>
      <c r="L4" s="35"/>
      <c r="M4" s="35"/>
      <c r="N4" s="35"/>
    </row>
    <row r="5" spans="4:15" ht="12.75">
      <c r="D5" t="s">
        <v>19</v>
      </c>
      <c r="E5" t="s">
        <v>20</v>
      </c>
      <c r="H5" s="35" t="s">
        <v>21</v>
      </c>
      <c r="I5" s="35" t="s">
        <v>21</v>
      </c>
      <c r="J5" s="43" t="s">
        <v>118</v>
      </c>
      <c r="K5" s="43" t="s">
        <v>30</v>
      </c>
      <c r="L5" s="35" t="s">
        <v>22</v>
      </c>
      <c r="M5" s="35" t="s">
        <v>22</v>
      </c>
      <c r="N5" s="43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44" t="s">
        <v>29</v>
      </c>
      <c r="I6" s="44" t="s">
        <v>30</v>
      </c>
      <c r="J6" s="46" t="s">
        <v>121</v>
      </c>
      <c r="K6" s="46" t="s">
        <v>121</v>
      </c>
      <c r="L6" s="44" t="s">
        <v>29</v>
      </c>
      <c r="M6" s="44" t="s">
        <v>30</v>
      </c>
      <c r="N6" s="46" t="s">
        <v>121</v>
      </c>
      <c r="O6" s="10" t="s">
        <v>121</v>
      </c>
    </row>
    <row r="7" spans="1:15" ht="12.75">
      <c r="A7">
        <v>146</v>
      </c>
      <c r="B7">
        <v>113243</v>
      </c>
      <c r="C7">
        <v>103273.10999092</v>
      </c>
      <c r="D7" t="s">
        <v>168</v>
      </c>
      <c r="F7" s="2" t="s">
        <v>36</v>
      </c>
      <c r="G7" s="2" t="s">
        <v>36</v>
      </c>
      <c r="H7" s="35">
        <v>1</v>
      </c>
      <c r="I7" s="35"/>
      <c r="J7" s="45">
        <f aca="true" t="shared" si="0" ref="J7:J38">H7*C7</f>
        <v>103273.10999092</v>
      </c>
      <c r="K7" s="43">
        <f aca="true" t="shared" si="1" ref="K7:K38">I7*C7</f>
        <v>0</v>
      </c>
      <c r="L7" s="35">
        <v>1</v>
      </c>
      <c r="M7" s="35"/>
      <c r="N7" s="43">
        <f aca="true" t="shared" si="2" ref="N7:N38">L7*C7</f>
        <v>103273.10999092</v>
      </c>
      <c r="O7" s="9">
        <f aca="true" t="shared" si="3" ref="O7:O38">M7*C7</f>
        <v>0</v>
      </c>
    </row>
    <row r="8" spans="1:15" ht="12.75">
      <c r="A8">
        <v>150</v>
      </c>
      <c r="B8">
        <v>114114</v>
      </c>
      <c r="C8">
        <v>19900.646212182997</v>
      </c>
      <c r="D8" t="s">
        <v>168</v>
      </c>
      <c r="F8" s="2" t="s">
        <v>36</v>
      </c>
      <c r="G8" s="2" t="s">
        <v>298</v>
      </c>
      <c r="H8" s="35">
        <v>0.5</v>
      </c>
      <c r="I8" s="35"/>
      <c r="J8" s="45">
        <f t="shared" si="0"/>
        <v>9950.323106091499</v>
      </c>
      <c r="K8" s="43">
        <f t="shared" si="1"/>
        <v>0</v>
      </c>
      <c r="L8" s="35">
        <v>0.5</v>
      </c>
      <c r="M8" s="35">
        <v>0.25</v>
      </c>
      <c r="N8" s="43">
        <f t="shared" si="2"/>
        <v>9950.323106091499</v>
      </c>
      <c r="O8" s="9">
        <f t="shared" si="3"/>
        <v>4975.161553045749</v>
      </c>
    </row>
    <row r="9" spans="1:15" ht="12.75">
      <c r="A9">
        <v>308</v>
      </c>
      <c r="B9">
        <v>133034</v>
      </c>
      <c r="C9">
        <v>52881.744613744</v>
      </c>
      <c r="D9" t="s">
        <v>168</v>
      </c>
      <c r="F9" s="2" t="s">
        <v>36</v>
      </c>
      <c r="G9" s="2" t="s">
        <v>36</v>
      </c>
      <c r="H9" s="35">
        <v>1</v>
      </c>
      <c r="I9" s="35"/>
      <c r="J9" s="45">
        <f t="shared" si="0"/>
        <v>52881.744613744</v>
      </c>
      <c r="K9" s="43">
        <f t="shared" si="1"/>
        <v>0</v>
      </c>
      <c r="L9" s="35">
        <v>1</v>
      </c>
      <c r="M9" s="35"/>
      <c r="N9" s="43">
        <f t="shared" si="2"/>
        <v>52881.744613744</v>
      </c>
      <c r="O9" s="9">
        <f t="shared" si="3"/>
        <v>0</v>
      </c>
    </row>
    <row r="10" spans="1:15" ht="12.75">
      <c r="A10">
        <v>367</v>
      </c>
      <c r="B10">
        <v>137548</v>
      </c>
      <c r="C10">
        <v>81356.785226308</v>
      </c>
      <c r="D10" t="s">
        <v>168</v>
      </c>
      <c r="F10" s="2" t="s">
        <v>36</v>
      </c>
      <c r="G10" s="2" t="s">
        <v>36</v>
      </c>
      <c r="H10" s="35">
        <v>1</v>
      </c>
      <c r="I10" s="35"/>
      <c r="J10" s="45">
        <f t="shared" si="0"/>
        <v>81356.785226308</v>
      </c>
      <c r="K10" s="43">
        <f t="shared" si="1"/>
        <v>0</v>
      </c>
      <c r="L10" s="35">
        <v>1</v>
      </c>
      <c r="M10" s="35"/>
      <c r="N10" s="43">
        <f t="shared" si="2"/>
        <v>81356.785226308</v>
      </c>
      <c r="O10" s="9">
        <f t="shared" si="3"/>
        <v>0</v>
      </c>
    </row>
    <row r="11" spans="1:15" ht="12.75">
      <c r="A11">
        <v>367</v>
      </c>
      <c r="B11">
        <v>136593</v>
      </c>
      <c r="C11">
        <v>4790.7597493045</v>
      </c>
      <c r="D11" t="s">
        <v>168</v>
      </c>
      <c r="F11" s="2" t="s">
        <v>36</v>
      </c>
      <c r="G11" s="2" t="s">
        <v>307</v>
      </c>
      <c r="H11" s="35">
        <v>1</v>
      </c>
      <c r="I11" s="35"/>
      <c r="J11" s="45">
        <f t="shared" si="0"/>
        <v>4790.7597493045</v>
      </c>
      <c r="K11" s="43">
        <f t="shared" si="1"/>
        <v>0</v>
      </c>
      <c r="L11" s="35">
        <v>0.5</v>
      </c>
      <c r="M11" s="35">
        <v>0.25</v>
      </c>
      <c r="N11" s="43">
        <f t="shared" si="2"/>
        <v>2395.37987465225</v>
      </c>
      <c r="O11" s="9">
        <f t="shared" si="3"/>
        <v>1197.689937326125</v>
      </c>
    </row>
    <row r="12" spans="1:15" ht="12.75">
      <c r="A12">
        <v>367</v>
      </c>
      <c r="B12">
        <v>136737</v>
      </c>
      <c r="C12">
        <v>14020.058149882</v>
      </c>
      <c r="D12" t="s">
        <v>168</v>
      </c>
      <c r="F12" s="2" t="s">
        <v>36</v>
      </c>
      <c r="G12" s="2" t="s">
        <v>36</v>
      </c>
      <c r="H12" s="35">
        <v>1</v>
      </c>
      <c r="I12" s="35"/>
      <c r="J12" s="45">
        <f t="shared" si="0"/>
        <v>14020.058149882</v>
      </c>
      <c r="K12" s="43">
        <f t="shared" si="1"/>
        <v>0</v>
      </c>
      <c r="L12" s="35">
        <v>1</v>
      </c>
      <c r="M12" s="35"/>
      <c r="N12" s="43">
        <f t="shared" si="2"/>
        <v>14020.058149882</v>
      </c>
      <c r="O12" s="9">
        <f t="shared" si="3"/>
        <v>0</v>
      </c>
    </row>
    <row r="13" spans="1:15" ht="12.75">
      <c r="A13">
        <v>367</v>
      </c>
      <c r="B13">
        <v>135701</v>
      </c>
      <c r="C13">
        <v>8768.932956650899</v>
      </c>
      <c r="D13" t="s">
        <v>168</v>
      </c>
      <c r="F13" s="2" t="s">
        <v>36</v>
      </c>
      <c r="G13" s="2" t="s">
        <v>36</v>
      </c>
      <c r="H13" s="35">
        <v>1</v>
      </c>
      <c r="I13" s="35"/>
      <c r="J13" s="45">
        <f t="shared" si="0"/>
        <v>8768.932956650899</v>
      </c>
      <c r="K13" s="43">
        <f t="shared" si="1"/>
        <v>0</v>
      </c>
      <c r="L13" s="35">
        <v>1</v>
      </c>
      <c r="M13" s="35"/>
      <c r="N13" s="43">
        <f t="shared" si="2"/>
        <v>8768.932956650899</v>
      </c>
      <c r="O13" s="9">
        <f t="shared" si="3"/>
        <v>0</v>
      </c>
    </row>
    <row r="14" spans="1:15" ht="12.75">
      <c r="A14">
        <v>389</v>
      </c>
      <c r="B14">
        <v>136372</v>
      </c>
      <c r="C14">
        <v>11410.589147583</v>
      </c>
      <c r="D14" t="s">
        <v>168</v>
      </c>
      <c r="F14" s="2" t="s">
        <v>36</v>
      </c>
      <c r="G14" s="2" t="s">
        <v>36</v>
      </c>
      <c r="H14" s="35">
        <v>1</v>
      </c>
      <c r="I14" s="35"/>
      <c r="J14" s="45">
        <f t="shared" si="0"/>
        <v>11410.589147583</v>
      </c>
      <c r="K14" s="43">
        <f t="shared" si="1"/>
        <v>0</v>
      </c>
      <c r="L14" s="35">
        <v>1</v>
      </c>
      <c r="M14" s="35"/>
      <c r="N14" s="43">
        <f t="shared" si="2"/>
        <v>11410.589147583</v>
      </c>
      <c r="O14" s="9">
        <f t="shared" si="3"/>
        <v>0</v>
      </c>
    </row>
    <row r="15" spans="1:15" ht="12.75">
      <c r="A15">
        <v>634</v>
      </c>
      <c r="B15">
        <v>110590</v>
      </c>
      <c r="C15">
        <v>86309.507083967</v>
      </c>
      <c r="D15" t="s">
        <v>168</v>
      </c>
      <c r="F15" s="2" t="s">
        <v>36</v>
      </c>
      <c r="G15" s="2" t="s">
        <v>36</v>
      </c>
      <c r="H15" s="35">
        <v>1</v>
      </c>
      <c r="I15" s="35"/>
      <c r="J15" s="45">
        <f t="shared" si="0"/>
        <v>86309.507083967</v>
      </c>
      <c r="K15" s="43">
        <f t="shared" si="1"/>
        <v>0</v>
      </c>
      <c r="L15" s="35">
        <v>1</v>
      </c>
      <c r="M15" s="35"/>
      <c r="N15" s="43">
        <f t="shared" si="2"/>
        <v>86309.507083967</v>
      </c>
      <c r="O15" s="9">
        <f t="shared" si="3"/>
        <v>0</v>
      </c>
    </row>
    <row r="16" spans="1:15" ht="12.75">
      <c r="A16">
        <v>634</v>
      </c>
      <c r="B16">
        <v>112010</v>
      </c>
      <c r="C16">
        <v>23068.943195484997</v>
      </c>
      <c r="D16" t="s">
        <v>168</v>
      </c>
      <c r="F16" s="2" t="s">
        <v>36</v>
      </c>
      <c r="G16" s="2" t="s">
        <v>45</v>
      </c>
      <c r="H16" s="35">
        <v>1</v>
      </c>
      <c r="I16" s="35"/>
      <c r="J16" s="45">
        <f t="shared" si="0"/>
        <v>23068.943195484997</v>
      </c>
      <c r="K16" s="43">
        <f t="shared" si="1"/>
        <v>0</v>
      </c>
      <c r="L16" s="35">
        <v>1</v>
      </c>
      <c r="M16" s="35"/>
      <c r="N16" s="43">
        <f t="shared" si="2"/>
        <v>23068.943195484997</v>
      </c>
      <c r="O16" s="9">
        <f t="shared" si="3"/>
        <v>0</v>
      </c>
    </row>
    <row r="17" spans="1:15" ht="12.75">
      <c r="A17">
        <v>702</v>
      </c>
      <c r="B17">
        <v>113675</v>
      </c>
      <c r="C17">
        <v>23917.961667704</v>
      </c>
      <c r="D17" t="s">
        <v>168</v>
      </c>
      <c r="F17" s="2" t="s">
        <v>36</v>
      </c>
      <c r="G17" s="2" t="s">
        <v>36</v>
      </c>
      <c r="H17" s="35">
        <v>1</v>
      </c>
      <c r="I17" s="35"/>
      <c r="J17" s="45">
        <f t="shared" si="0"/>
        <v>23917.961667704</v>
      </c>
      <c r="K17" s="43">
        <f t="shared" si="1"/>
        <v>0</v>
      </c>
      <c r="L17" s="35">
        <v>1</v>
      </c>
      <c r="M17" s="35"/>
      <c r="N17" s="43">
        <f t="shared" si="2"/>
        <v>23917.961667704</v>
      </c>
      <c r="O17" s="9">
        <f t="shared" si="3"/>
        <v>0</v>
      </c>
    </row>
    <row r="18" spans="1:15" ht="12.75">
      <c r="A18">
        <v>634</v>
      </c>
      <c r="B18">
        <v>113398</v>
      </c>
      <c r="C18">
        <v>82676.231636018</v>
      </c>
      <c r="D18" t="s">
        <v>168</v>
      </c>
      <c r="F18" s="2" t="s">
        <v>40</v>
      </c>
      <c r="G18" s="2" t="s">
        <v>45</v>
      </c>
      <c r="H18" s="35">
        <v>1</v>
      </c>
      <c r="I18" s="35"/>
      <c r="J18" s="45">
        <f t="shared" si="0"/>
        <v>82676.231636018</v>
      </c>
      <c r="K18" s="43">
        <f t="shared" si="1"/>
        <v>0</v>
      </c>
      <c r="L18" s="35">
        <v>1</v>
      </c>
      <c r="M18" s="35"/>
      <c r="N18" s="43">
        <f t="shared" si="2"/>
        <v>82676.231636018</v>
      </c>
      <c r="O18" s="9">
        <f t="shared" si="3"/>
        <v>0</v>
      </c>
    </row>
    <row r="19" spans="1:15" ht="12.75">
      <c r="A19">
        <v>710</v>
      </c>
      <c r="B19">
        <v>122583</v>
      </c>
      <c r="C19">
        <v>113423.33200082</v>
      </c>
      <c r="D19" t="s">
        <v>168</v>
      </c>
      <c r="F19" s="2" t="s">
        <v>207</v>
      </c>
      <c r="G19" s="2" t="s">
        <v>36</v>
      </c>
      <c r="H19" s="35">
        <v>1</v>
      </c>
      <c r="I19" s="35"/>
      <c r="J19" s="45">
        <f t="shared" si="0"/>
        <v>113423.33200082</v>
      </c>
      <c r="K19" s="43">
        <f t="shared" si="1"/>
        <v>0</v>
      </c>
      <c r="L19" s="35">
        <v>1</v>
      </c>
      <c r="M19" s="35"/>
      <c r="N19" s="43">
        <f t="shared" si="2"/>
        <v>113423.33200082</v>
      </c>
      <c r="O19" s="9">
        <f t="shared" si="3"/>
        <v>0</v>
      </c>
    </row>
    <row r="20" spans="1:15" ht="12.75">
      <c r="A20">
        <v>367</v>
      </c>
      <c r="B20">
        <v>137060</v>
      </c>
      <c r="C20">
        <v>5264.532673652299</v>
      </c>
      <c r="D20" t="s">
        <v>168</v>
      </c>
      <c r="F20" s="2" t="s">
        <v>308</v>
      </c>
      <c r="G20" s="2" t="s">
        <v>63</v>
      </c>
      <c r="H20" s="35">
        <v>0.2</v>
      </c>
      <c r="I20" s="35"/>
      <c r="J20" s="45">
        <f t="shared" si="0"/>
        <v>1052.90653473046</v>
      </c>
      <c r="K20" s="43">
        <f t="shared" si="1"/>
        <v>0</v>
      </c>
      <c r="L20" s="35">
        <v>0.2</v>
      </c>
      <c r="M20" s="35">
        <v>0.4</v>
      </c>
      <c r="N20" s="43">
        <f t="shared" si="2"/>
        <v>1052.90653473046</v>
      </c>
      <c r="O20" s="9">
        <f t="shared" si="3"/>
        <v>2105.81306946092</v>
      </c>
    </row>
    <row r="21" spans="1:15" ht="12.75">
      <c r="A21">
        <v>367</v>
      </c>
      <c r="B21">
        <v>136403</v>
      </c>
      <c r="C21">
        <v>2580.823041793</v>
      </c>
      <c r="D21" t="s">
        <v>168</v>
      </c>
      <c r="F21" s="2" t="s">
        <v>308</v>
      </c>
      <c r="G21" s="2" t="s">
        <v>309</v>
      </c>
      <c r="H21" s="35">
        <v>1</v>
      </c>
      <c r="I21" s="35"/>
      <c r="J21" s="45">
        <f t="shared" si="0"/>
        <v>2580.823041793</v>
      </c>
      <c r="K21" s="43">
        <f t="shared" si="1"/>
        <v>0</v>
      </c>
      <c r="L21" s="35">
        <v>1</v>
      </c>
      <c r="M21" s="35"/>
      <c r="N21" s="43">
        <f t="shared" si="2"/>
        <v>2580.823041793</v>
      </c>
      <c r="O21" s="9">
        <f t="shared" si="3"/>
        <v>0</v>
      </c>
    </row>
    <row r="22" spans="1:15" ht="12.75">
      <c r="A22">
        <v>367</v>
      </c>
      <c r="B22">
        <v>137662</v>
      </c>
      <c r="C22">
        <v>2001.6523653103998</v>
      </c>
      <c r="D22" t="s">
        <v>168</v>
      </c>
      <c r="F22" s="2" t="s">
        <v>307</v>
      </c>
      <c r="G22" s="2" t="s">
        <v>63</v>
      </c>
      <c r="H22" s="35">
        <v>1</v>
      </c>
      <c r="I22" s="35"/>
      <c r="J22" s="45">
        <f t="shared" si="0"/>
        <v>2001.6523653103998</v>
      </c>
      <c r="K22" s="43">
        <f t="shared" si="1"/>
        <v>0</v>
      </c>
      <c r="L22" s="35">
        <v>0.5</v>
      </c>
      <c r="M22" s="35">
        <v>0.25</v>
      </c>
      <c r="N22" s="43">
        <f t="shared" si="2"/>
        <v>1000.8261826551999</v>
      </c>
      <c r="O22" s="9">
        <f t="shared" si="3"/>
        <v>500.41309132759994</v>
      </c>
    </row>
    <row r="23" spans="1:15" ht="12.75">
      <c r="A23">
        <v>492</v>
      </c>
      <c r="B23">
        <v>106292</v>
      </c>
      <c r="C23">
        <v>2603.7291486356</v>
      </c>
      <c r="D23" t="s">
        <v>168</v>
      </c>
      <c r="F23" s="2" t="s">
        <v>34</v>
      </c>
      <c r="G23" s="2" t="s">
        <v>34</v>
      </c>
      <c r="H23" s="35">
        <v>1</v>
      </c>
      <c r="I23" s="35"/>
      <c r="J23" s="45">
        <f t="shared" si="0"/>
        <v>2603.7291486356</v>
      </c>
      <c r="K23" s="43">
        <f t="shared" si="1"/>
        <v>0</v>
      </c>
      <c r="L23" s="35">
        <v>1</v>
      </c>
      <c r="M23" s="35"/>
      <c r="N23" s="43">
        <f t="shared" si="2"/>
        <v>2603.7291486356</v>
      </c>
      <c r="O23" s="9">
        <f t="shared" si="3"/>
        <v>0</v>
      </c>
    </row>
    <row r="24" spans="1:15" ht="12.75">
      <c r="A24">
        <v>492</v>
      </c>
      <c r="B24">
        <v>106182</v>
      </c>
      <c r="C24">
        <v>5424.1011437103</v>
      </c>
      <c r="D24" t="s">
        <v>168</v>
      </c>
      <c r="F24" s="2" t="s">
        <v>34</v>
      </c>
      <c r="G24" s="2" t="s">
        <v>34</v>
      </c>
      <c r="H24" s="35">
        <v>1</v>
      </c>
      <c r="I24" s="35"/>
      <c r="J24" s="45">
        <f t="shared" si="0"/>
        <v>5424.1011437103</v>
      </c>
      <c r="K24" s="43">
        <f t="shared" si="1"/>
        <v>0</v>
      </c>
      <c r="L24" s="35">
        <v>1</v>
      </c>
      <c r="M24" s="35"/>
      <c r="N24" s="43">
        <f t="shared" si="2"/>
        <v>5424.1011437103</v>
      </c>
      <c r="O24" s="9">
        <f t="shared" si="3"/>
        <v>0</v>
      </c>
    </row>
    <row r="25" spans="1:15" ht="12.75">
      <c r="A25">
        <v>517</v>
      </c>
      <c r="B25">
        <v>149806</v>
      </c>
      <c r="C25">
        <v>11800.427042498999</v>
      </c>
      <c r="D25" t="s">
        <v>168</v>
      </c>
      <c r="F25" s="2" t="s">
        <v>53</v>
      </c>
      <c r="G25" s="2" t="s">
        <v>45</v>
      </c>
      <c r="H25" s="35">
        <v>1</v>
      </c>
      <c r="I25" s="35"/>
      <c r="J25" s="45">
        <f t="shared" si="0"/>
        <v>11800.427042498999</v>
      </c>
      <c r="K25" s="43">
        <f t="shared" si="1"/>
        <v>0</v>
      </c>
      <c r="L25" s="35">
        <v>0.5</v>
      </c>
      <c r="M25" s="35">
        <v>0.25</v>
      </c>
      <c r="N25" s="43">
        <f t="shared" si="2"/>
        <v>5900.2135212494995</v>
      </c>
      <c r="O25" s="9">
        <f t="shared" si="3"/>
        <v>2950.1067606247498</v>
      </c>
    </row>
    <row r="26" spans="1:15" ht="12.75">
      <c r="A26">
        <v>183</v>
      </c>
      <c r="B26">
        <v>113689</v>
      </c>
      <c r="C26">
        <v>20594.317031945997</v>
      </c>
      <c r="D26" t="s">
        <v>168</v>
      </c>
      <c r="F26" s="2" t="s">
        <v>45</v>
      </c>
      <c r="G26" s="2" t="s">
        <v>45</v>
      </c>
      <c r="H26" s="35">
        <v>1</v>
      </c>
      <c r="I26" s="35"/>
      <c r="J26" s="45">
        <f t="shared" si="0"/>
        <v>20594.317031945997</v>
      </c>
      <c r="K26" s="43">
        <f t="shared" si="1"/>
        <v>0</v>
      </c>
      <c r="L26" s="35">
        <v>1</v>
      </c>
      <c r="M26" s="35"/>
      <c r="N26" s="43">
        <f t="shared" si="2"/>
        <v>20594.317031945997</v>
      </c>
      <c r="O26" s="9">
        <f t="shared" si="3"/>
        <v>0</v>
      </c>
    </row>
    <row r="27" spans="1:15" ht="12.75">
      <c r="A27">
        <v>184</v>
      </c>
      <c r="B27">
        <v>115824</v>
      </c>
      <c r="C27">
        <v>19554.898250229</v>
      </c>
      <c r="D27" t="s">
        <v>168</v>
      </c>
      <c r="F27" s="2" t="s">
        <v>45</v>
      </c>
      <c r="G27" s="2" t="s">
        <v>298</v>
      </c>
      <c r="H27" s="35">
        <v>1</v>
      </c>
      <c r="I27" s="35"/>
      <c r="J27" s="45">
        <f t="shared" si="0"/>
        <v>19554.898250229</v>
      </c>
      <c r="K27" s="43">
        <f t="shared" si="1"/>
        <v>0</v>
      </c>
      <c r="L27" s="35">
        <v>0.5</v>
      </c>
      <c r="M27" s="35"/>
      <c r="N27" s="43">
        <f t="shared" si="2"/>
        <v>9777.4491251145</v>
      </c>
      <c r="O27" s="9">
        <f t="shared" si="3"/>
        <v>0</v>
      </c>
    </row>
    <row r="28" spans="1:15" ht="12.75">
      <c r="A28">
        <v>184</v>
      </c>
      <c r="B28">
        <v>115258</v>
      </c>
      <c r="C28">
        <v>9990.903218448198</v>
      </c>
      <c r="D28" t="s">
        <v>168</v>
      </c>
      <c r="F28" s="2" t="s">
        <v>45</v>
      </c>
      <c r="G28" s="2" t="s">
        <v>137</v>
      </c>
      <c r="H28" s="35"/>
      <c r="I28" s="35">
        <v>0.5</v>
      </c>
      <c r="J28" s="45">
        <f t="shared" si="0"/>
        <v>0</v>
      </c>
      <c r="K28" s="43">
        <f t="shared" si="1"/>
        <v>4995.451609224099</v>
      </c>
      <c r="L28" s="35"/>
      <c r="M28" s="35">
        <v>0.5</v>
      </c>
      <c r="N28" s="43">
        <f t="shared" si="2"/>
        <v>0</v>
      </c>
      <c r="O28" s="9">
        <f t="shared" si="3"/>
        <v>4995.451609224099</v>
      </c>
    </row>
    <row r="29" spans="1:15" ht="12.75">
      <c r="A29">
        <v>270</v>
      </c>
      <c r="B29">
        <v>123467</v>
      </c>
      <c r="C29">
        <v>4798.1945771202</v>
      </c>
      <c r="D29" t="s">
        <v>168</v>
      </c>
      <c r="F29" s="2" t="s">
        <v>45</v>
      </c>
      <c r="G29" s="2" t="s">
        <v>68</v>
      </c>
      <c r="H29" s="35"/>
      <c r="I29" s="35">
        <v>0.5</v>
      </c>
      <c r="J29" s="45">
        <f t="shared" si="0"/>
        <v>0</v>
      </c>
      <c r="K29" s="43">
        <f t="shared" si="1"/>
        <v>2399.0972885601</v>
      </c>
      <c r="L29" s="35"/>
      <c r="M29" s="35">
        <v>0.5</v>
      </c>
      <c r="N29" s="43">
        <f t="shared" si="2"/>
        <v>0</v>
      </c>
      <c r="O29" s="9">
        <f t="shared" si="3"/>
        <v>2399.0972885601</v>
      </c>
    </row>
    <row r="30" spans="1:15" ht="12.75">
      <c r="A30">
        <v>372</v>
      </c>
      <c r="B30">
        <v>134612</v>
      </c>
      <c r="C30">
        <v>8517.581643010299</v>
      </c>
      <c r="D30" t="s">
        <v>168</v>
      </c>
      <c r="F30" s="2" t="s">
        <v>45</v>
      </c>
      <c r="G30" s="2" t="s">
        <v>137</v>
      </c>
      <c r="H30" s="35"/>
      <c r="I30" s="35">
        <v>0.5</v>
      </c>
      <c r="J30" s="45">
        <f t="shared" si="0"/>
        <v>0</v>
      </c>
      <c r="K30" s="43">
        <f t="shared" si="1"/>
        <v>4258.790821505149</v>
      </c>
      <c r="L30" s="35"/>
      <c r="M30" s="35">
        <v>0.5</v>
      </c>
      <c r="N30" s="43">
        <f t="shared" si="2"/>
        <v>0</v>
      </c>
      <c r="O30" s="9">
        <f t="shared" si="3"/>
        <v>4258.790821505149</v>
      </c>
    </row>
    <row r="31" spans="1:15" ht="12.75">
      <c r="A31">
        <v>372</v>
      </c>
      <c r="B31">
        <v>135343</v>
      </c>
      <c r="C31">
        <v>38685.782729387</v>
      </c>
      <c r="D31" t="s">
        <v>168</v>
      </c>
      <c r="F31" s="2" t="s">
        <v>45</v>
      </c>
      <c r="G31" s="2" t="s">
        <v>45</v>
      </c>
      <c r="H31" s="35">
        <v>1</v>
      </c>
      <c r="I31" s="35"/>
      <c r="J31" s="45">
        <f t="shared" si="0"/>
        <v>38685.782729387</v>
      </c>
      <c r="K31" s="43">
        <f t="shared" si="1"/>
        <v>0</v>
      </c>
      <c r="L31" s="35">
        <v>1</v>
      </c>
      <c r="M31" s="35"/>
      <c r="N31" s="43">
        <f t="shared" si="2"/>
        <v>38685.782729387</v>
      </c>
      <c r="O31" s="9">
        <f t="shared" si="3"/>
        <v>0</v>
      </c>
    </row>
    <row r="32" spans="1:15" ht="12.75">
      <c r="A32">
        <v>391</v>
      </c>
      <c r="B32">
        <v>138274</v>
      </c>
      <c r="C32">
        <v>17486.865654462</v>
      </c>
      <c r="D32" t="s">
        <v>168</v>
      </c>
      <c r="F32" s="2" t="s">
        <v>45</v>
      </c>
      <c r="G32" s="2" t="s">
        <v>45</v>
      </c>
      <c r="H32" s="35">
        <v>1</v>
      </c>
      <c r="I32" s="35"/>
      <c r="J32" s="45">
        <f t="shared" si="0"/>
        <v>17486.865654462</v>
      </c>
      <c r="K32" s="43">
        <f t="shared" si="1"/>
        <v>0</v>
      </c>
      <c r="L32" s="35">
        <v>1</v>
      </c>
      <c r="M32" s="35"/>
      <c r="N32" s="43">
        <f t="shared" si="2"/>
        <v>17486.865654462</v>
      </c>
      <c r="O32" s="9">
        <f t="shared" si="3"/>
        <v>0</v>
      </c>
    </row>
    <row r="33" spans="1:15" ht="12.75">
      <c r="A33">
        <v>391</v>
      </c>
      <c r="B33">
        <v>139001</v>
      </c>
      <c r="C33">
        <v>2375.3849750981</v>
      </c>
      <c r="D33" t="s">
        <v>168</v>
      </c>
      <c r="F33" s="2" t="s">
        <v>45</v>
      </c>
      <c r="G33" s="2" t="s">
        <v>45</v>
      </c>
      <c r="H33" s="35">
        <v>1</v>
      </c>
      <c r="I33" s="35"/>
      <c r="J33" s="45">
        <f t="shared" si="0"/>
        <v>2375.3849750981</v>
      </c>
      <c r="K33" s="43">
        <f t="shared" si="1"/>
        <v>0</v>
      </c>
      <c r="L33" s="35">
        <v>1</v>
      </c>
      <c r="M33" s="35"/>
      <c r="N33" s="43">
        <f t="shared" si="2"/>
        <v>2375.3849750981</v>
      </c>
      <c r="O33" s="9">
        <f t="shared" si="3"/>
        <v>0</v>
      </c>
    </row>
    <row r="34" spans="1:15" ht="12.75">
      <c r="A34">
        <v>391</v>
      </c>
      <c r="B34">
        <v>139402</v>
      </c>
      <c r="C34">
        <v>10403.604746349</v>
      </c>
      <c r="D34" t="s">
        <v>168</v>
      </c>
      <c r="F34" s="2" t="s">
        <v>45</v>
      </c>
      <c r="G34" s="2" t="s">
        <v>45</v>
      </c>
      <c r="H34" s="35">
        <v>1</v>
      </c>
      <c r="I34" s="35"/>
      <c r="J34" s="45">
        <f t="shared" si="0"/>
        <v>10403.604746349</v>
      </c>
      <c r="K34" s="43">
        <f t="shared" si="1"/>
        <v>0</v>
      </c>
      <c r="L34" s="35">
        <v>1</v>
      </c>
      <c r="M34" s="35"/>
      <c r="N34" s="43">
        <f t="shared" si="2"/>
        <v>10403.604746349</v>
      </c>
      <c r="O34" s="9">
        <f t="shared" si="3"/>
        <v>0</v>
      </c>
    </row>
    <row r="35" spans="1:15" ht="12.75">
      <c r="A35">
        <v>391</v>
      </c>
      <c r="B35">
        <v>139825</v>
      </c>
      <c r="C35">
        <v>14779.781863659999</v>
      </c>
      <c r="D35" t="s">
        <v>168</v>
      </c>
      <c r="F35" s="2" t="s">
        <v>45</v>
      </c>
      <c r="G35" s="2" t="s">
        <v>45</v>
      </c>
      <c r="H35" s="35">
        <v>1</v>
      </c>
      <c r="I35" s="35"/>
      <c r="J35" s="45">
        <f t="shared" si="0"/>
        <v>14779.781863659999</v>
      </c>
      <c r="K35" s="43">
        <f t="shared" si="1"/>
        <v>0</v>
      </c>
      <c r="L35" s="35">
        <v>1</v>
      </c>
      <c r="M35" s="35"/>
      <c r="N35" s="43">
        <f t="shared" si="2"/>
        <v>14779.781863659999</v>
      </c>
      <c r="O35" s="9">
        <f t="shared" si="3"/>
        <v>0</v>
      </c>
    </row>
    <row r="36" spans="1:15" ht="12.75">
      <c r="A36">
        <v>392</v>
      </c>
      <c r="B36">
        <v>137594</v>
      </c>
      <c r="C36">
        <v>2520.1778676136996</v>
      </c>
      <c r="D36" t="s">
        <v>168</v>
      </c>
      <c r="F36" s="2" t="s">
        <v>45</v>
      </c>
      <c r="G36" s="2" t="s">
        <v>298</v>
      </c>
      <c r="H36" s="35">
        <v>1</v>
      </c>
      <c r="I36" s="35"/>
      <c r="J36" s="45">
        <f t="shared" si="0"/>
        <v>2520.1778676136996</v>
      </c>
      <c r="K36" s="43">
        <f t="shared" si="1"/>
        <v>0</v>
      </c>
      <c r="L36" s="35">
        <v>0.5</v>
      </c>
      <c r="M36" s="35">
        <v>0.25</v>
      </c>
      <c r="N36" s="43">
        <f t="shared" si="2"/>
        <v>1260.0889338068498</v>
      </c>
      <c r="O36" s="9">
        <f t="shared" si="3"/>
        <v>630.0444669034249</v>
      </c>
    </row>
    <row r="37" spans="1:15" ht="12.75">
      <c r="A37">
        <v>392</v>
      </c>
      <c r="B37">
        <v>138029</v>
      </c>
      <c r="C37">
        <v>3404.4478374318996</v>
      </c>
      <c r="D37" t="s">
        <v>168</v>
      </c>
      <c r="F37" s="2" t="s">
        <v>45</v>
      </c>
      <c r="G37" s="2" t="s">
        <v>298</v>
      </c>
      <c r="H37" s="35">
        <v>1</v>
      </c>
      <c r="I37" s="35"/>
      <c r="J37" s="45">
        <f t="shared" si="0"/>
        <v>3404.4478374318996</v>
      </c>
      <c r="K37" s="43">
        <f t="shared" si="1"/>
        <v>0</v>
      </c>
      <c r="L37" s="35">
        <v>0.5</v>
      </c>
      <c r="M37" s="35">
        <v>0.25</v>
      </c>
      <c r="N37" s="43">
        <f t="shared" si="2"/>
        <v>1702.2239187159498</v>
      </c>
      <c r="O37" s="9">
        <f t="shared" si="3"/>
        <v>851.1119593579749</v>
      </c>
    </row>
    <row r="38" spans="1:15" ht="12.75">
      <c r="A38">
        <v>392</v>
      </c>
      <c r="B38">
        <v>136276</v>
      </c>
      <c r="C38">
        <v>41302.941117017996</v>
      </c>
      <c r="D38" t="s">
        <v>168</v>
      </c>
      <c r="F38" s="2" t="s">
        <v>45</v>
      </c>
      <c r="G38" s="2" t="s">
        <v>298</v>
      </c>
      <c r="H38" s="35">
        <v>1</v>
      </c>
      <c r="I38" s="35"/>
      <c r="J38" s="45">
        <f t="shared" si="0"/>
        <v>41302.941117017996</v>
      </c>
      <c r="K38" s="43">
        <f t="shared" si="1"/>
        <v>0</v>
      </c>
      <c r="L38" s="35">
        <v>0.5</v>
      </c>
      <c r="M38" s="35">
        <v>0.25</v>
      </c>
      <c r="N38" s="43">
        <f t="shared" si="2"/>
        <v>20651.470558508998</v>
      </c>
      <c r="O38" s="9">
        <f t="shared" si="3"/>
        <v>10325.735279254499</v>
      </c>
    </row>
    <row r="39" spans="1:15" ht="12.75">
      <c r="A39">
        <v>392</v>
      </c>
      <c r="B39">
        <v>139098</v>
      </c>
      <c r="C39">
        <v>16787.216550573998</v>
      </c>
      <c r="D39" t="s">
        <v>168</v>
      </c>
      <c r="F39" s="2" t="s">
        <v>45</v>
      </c>
      <c r="G39" s="2" t="s">
        <v>298</v>
      </c>
      <c r="H39" s="35">
        <v>1</v>
      </c>
      <c r="I39" s="35"/>
      <c r="J39" s="45">
        <f aca="true" t="shared" si="4" ref="J39:J70">H39*C39</f>
        <v>16787.216550573998</v>
      </c>
      <c r="K39" s="43">
        <f aca="true" t="shared" si="5" ref="K39:K70">I39*C39</f>
        <v>0</v>
      </c>
      <c r="L39" s="35">
        <v>0.5</v>
      </c>
      <c r="M39" s="35">
        <v>0.25</v>
      </c>
      <c r="N39" s="43">
        <f aca="true" t="shared" si="6" ref="N39:N70">L39*C39</f>
        <v>8393.608275286999</v>
      </c>
      <c r="O39" s="9">
        <f aca="true" t="shared" si="7" ref="O39:O70">M39*C39</f>
        <v>4196.804137643499</v>
      </c>
    </row>
    <row r="40" spans="1:15" ht="12.75">
      <c r="A40">
        <v>392</v>
      </c>
      <c r="B40">
        <v>140242</v>
      </c>
      <c r="C40">
        <v>1910.2713014669998</v>
      </c>
      <c r="D40" t="s">
        <v>168</v>
      </c>
      <c r="F40" s="2" t="s">
        <v>45</v>
      </c>
      <c r="G40" s="2" t="s">
        <v>298</v>
      </c>
      <c r="H40" s="35">
        <v>1</v>
      </c>
      <c r="I40" s="35"/>
      <c r="J40" s="45">
        <f t="shared" si="4"/>
        <v>1910.2713014669998</v>
      </c>
      <c r="K40" s="43">
        <f t="shared" si="5"/>
        <v>0</v>
      </c>
      <c r="L40" s="35">
        <v>0.5</v>
      </c>
      <c r="M40" s="35">
        <v>0.25</v>
      </c>
      <c r="N40" s="43">
        <f t="shared" si="6"/>
        <v>955.1356507334999</v>
      </c>
      <c r="O40" s="9">
        <f t="shared" si="7"/>
        <v>477.56782536674996</v>
      </c>
    </row>
    <row r="41" spans="1:15" ht="12.75">
      <c r="A41">
        <v>446</v>
      </c>
      <c r="B41">
        <v>141826</v>
      </c>
      <c r="C41">
        <v>17711.237881883997</v>
      </c>
      <c r="D41" t="s">
        <v>168</v>
      </c>
      <c r="F41" s="2" t="s">
        <v>45</v>
      </c>
      <c r="G41" s="2" t="s">
        <v>45</v>
      </c>
      <c r="H41" s="35">
        <v>1</v>
      </c>
      <c r="I41" s="35"/>
      <c r="J41" s="45">
        <f t="shared" si="4"/>
        <v>17711.237881883997</v>
      </c>
      <c r="K41" s="43">
        <f t="shared" si="5"/>
        <v>0</v>
      </c>
      <c r="L41" s="35">
        <v>1</v>
      </c>
      <c r="M41" s="35"/>
      <c r="N41" s="43">
        <f t="shared" si="6"/>
        <v>17711.237881883997</v>
      </c>
      <c r="O41" s="9">
        <f t="shared" si="7"/>
        <v>0</v>
      </c>
    </row>
    <row r="42" spans="1:15" ht="12.75">
      <c r="A42">
        <v>448</v>
      </c>
      <c r="B42">
        <v>141025</v>
      </c>
      <c r="C42">
        <v>32419.929051558996</v>
      </c>
      <c r="D42" t="s">
        <v>168</v>
      </c>
      <c r="F42" s="2" t="s">
        <v>45</v>
      </c>
      <c r="G42" s="2" t="s">
        <v>45</v>
      </c>
      <c r="H42" s="35">
        <v>1</v>
      </c>
      <c r="I42" s="35"/>
      <c r="J42" s="45">
        <f t="shared" si="4"/>
        <v>32419.929051558996</v>
      </c>
      <c r="K42" s="43">
        <f t="shared" si="5"/>
        <v>0</v>
      </c>
      <c r="L42" s="35">
        <v>1</v>
      </c>
      <c r="M42" s="35"/>
      <c r="N42" s="43">
        <f t="shared" si="6"/>
        <v>32419.929051558996</v>
      </c>
      <c r="O42" s="9">
        <f t="shared" si="7"/>
        <v>0</v>
      </c>
    </row>
    <row r="43" spans="1:15" ht="12.75">
      <c r="A43">
        <v>448</v>
      </c>
      <c r="B43">
        <v>141253</v>
      </c>
      <c r="C43">
        <v>7121.5078627095</v>
      </c>
      <c r="D43" t="s">
        <v>168</v>
      </c>
      <c r="F43" s="2" t="s">
        <v>45</v>
      </c>
      <c r="G43" s="2" t="s">
        <v>45</v>
      </c>
      <c r="H43" s="35">
        <v>1</v>
      </c>
      <c r="I43" s="35"/>
      <c r="J43" s="45">
        <f t="shared" si="4"/>
        <v>7121.5078627095</v>
      </c>
      <c r="K43" s="43">
        <f t="shared" si="5"/>
        <v>0</v>
      </c>
      <c r="L43" s="35">
        <v>1</v>
      </c>
      <c r="M43" s="35"/>
      <c r="N43" s="43">
        <f t="shared" si="6"/>
        <v>7121.5078627095</v>
      </c>
      <c r="O43" s="9">
        <f t="shared" si="7"/>
        <v>0</v>
      </c>
    </row>
    <row r="44" spans="1:15" ht="12.75">
      <c r="A44">
        <v>451</v>
      </c>
      <c r="B44">
        <v>140406</v>
      </c>
      <c r="C44">
        <v>3749.0829749872996</v>
      </c>
      <c r="D44" t="s">
        <v>168</v>
      </c>
      <c r="F44" s="2" t="s">
        <v>45</v>
      </c>
      <c r="G44" s="2" t="s">
        <v>45</v>
      </c>
      <c r="H44" s="35">
        <v>1</v>
      </c>
      <c r="I44" s="35"/>
      <c r="J44" s="45">
        <f t="shared" si="4"/>
        <v>3749.0829749872996</v>
      </c>
      <c r="K44" s="43">
        <f t="shared" si="5"/>
        <v>0</v>
      </c>
      <c r="L44" s="35">
        <v>1</v>
      </c>
      <c r="M44" s="35"/>
      <c r="N44" s="43">
        <f t="shared" si="6"/>
        <v>3749.0829749872996</v>
      </c>
      <c r="O44" s="9">
        <f t="shared" si="7"/>
        <v>0</v>
      </c>
    </row>
    <row r="45" spans="1:15" ht="12.75">
      <c r="A45">
        <v>577</v>
      </c>
      <c r="B45">
        <v>113222</v>
      </c>
      <c r="C45">
        <v>11818.785543843998</v>
      </c>
      <c r="D45" t="s">
        <v>168</v>
      </c>
      <c r="F45" s="2" t="s">
        <v>45</v>
      </c>
      <c r="G45" s="2" t="s">
        <v>45</v>
      </c>
      <c r="H45" s="35">
        <v>1</v>
      </c>
      <c r="I45" s="35"/>
      <c r="J45" s="45">
        <f t="shared" si="4"/>
        <v>11818.785543843998</v>
      </c>
      <c r="K45" s="43">
        <f t="shared" si="5"/>
        <v>0</v>
      </c>
      <c r="L45" s="35">
        <v>1</v>
      </c>
      <c r="M45" s="35"/>
      <c r="N45" s="43">
        <f t="shared" si="6"/>
        <v>11818.785543843998</v>
      </c>
      <c r="O45" s="9">
        <f t="shared" si="7"/>
        <v>0</v>
      </c>
    </row>
    <row r="46" spans="1:15" ht="12.75">
      <c r="A46">
        <v>577</v>
      </c>
      <c r="B46">
        <v>112976</v>
      </c>
      <c r="C46">
        <v>6842.993937402999</v>
      </c>
      <c r="D46" t="s">
        <v>168</v>
      </c>
      <c r="F46" s="2" t="s">
        <v>45</v>
      </c>
      <c r="G46" s="2" t="s">
        <v>45</v>
      </c>
      <c r="H46" s="35">
        <v>1</v>
      </c>
      <c r="I46" s="35"/>
      <c r="J46" s="45">
        <f t="shared" si="4"/>
        <v>6842.993937402999</v>
      </c>
      <c r="K46" s="43">
        <f t="shared" si="5"/>
        <v>0</v>
      </c>
      <c r="L46" s="35">
        <v>1</v>
      </c>
      <c r="M46" s="35"/>
      <c r="N46" s="43">
        <f t="shared" si="6"/>
        <v>6842.993937402999</v>
      </c>
      <c r="O46" s="9">
        <f t="shared" si="7"/>
        <v>0</v>
      </c>
    </row>
    <row r="47" spans="1:15" ht="12.75">
      <c r="A47">
        <v>634</v>
      </c>
      <c r="B47">
        <v>114681</v>
      </c>
      <c r="C47">
        <v>2762.7676655622</v>
      </c>
      <c r="D47" t="s">
        <v>168</v>
      </c>
      <c r="F47" s="2" t="s">
        <v>45</v>
      </c>
      <c r="G47" s="2" t="s">
        <v>45</v>
      </c>
      <c r="H47" s="35">
        <v>1</v>
      </c>
      <c r="I47" s="35"/>
      <c r="J47" s="45">
        <f t="shared" si="4"/>
        <v>2762.7676655622</v>
      </c>
      <c r="K47" s="43">
        <f t="shared" si="5"/>
        <v>0</v>
      </c>
      <c r="L47" s="35">
        <v>1</v>
      </c>
      <c r="M47" s="35"/>
      <c r="N47" s="43">
        <f t="shared" si="6"/>
        <v>2762.7676655622</v>
      </c>
      <c r="O47" s="9">
        <f t="shared" si="7"/>
        <v>0</v>
      </c>
    </row>
    <row r="48" spans="1:15" ht="12.75">
      <c r="A48">
        <v>634</v>
      </c>
      <c r="B48">
        <v>114065</v>
      </c>
      <c r="C48">
        <v>23953.455564271997</v>
      </c>
      <c r="D48" t="s">
        <v>168</v>
      </c>
      <c r="F48" s="2" t="s">
        <v>45</v>
      </c>
      <c r="G48" s="2" t="s">
        <v>45</v>
      </c>
      <c r="H48" s="35">
        <v>1</v>
      </c>
      <c r="I48" s="35"/>
      <c r="J48" s="45">
        <f t="shared" si="4"/>
        <v>23953.455564271997</v>
      </c>
      <c r="K48" s="43">
        <f t="shared" si="5"/>
        <v>0</v>
      </c>
      <c r="L48" s="35">
        <v>1</v>
      </c>
      <c r="M48" s="35"/>
      <c r="N48" s="43">
        <f t="shared" si="6"/>
        <v>23953.455564271997</v>
      </c>
      <c r="O48" s="9">
        <f t="shared" si="7"/>
        <v>0</v>
      </c>
    </row>
    <row r="49" spans="1:15" ht="12.75">
      <c r="A49">
        <v>634</v>
      </c>
      <c r="B49">
        <v>114975</v>
      </c>
      <c r="C49">
        <v>13492.241885549998</v>
      </c>
      <c r="D49" t="s">
        <v>168</v>
      </c>
      <c r="F49" s="2" t="s">
        <v>45</v>
      </c>
      <c r="G49" s="2" t="s">
        <v>45</v>
      </c>
      <c r="H49" s="35">
        <v>1</v>
      </c>
      <c r="I49" s="35"/>
      <c r="J49" s="45">
        <f t="shared" si="4"/>
        <v>13492.241885549998</v>
      </c>
      <c r="K49" s="43">
        <f t="shared" si="5"/>
        <v>0</v>
      </c>
      <c r="L49" s="35">
        <v>1</v>
      </c>
      <c r="M49" s="35"/>
      <c r="N49" s="43">
        <f t="shared" si="6"/>
        <v>13492.241885549998</v>
      </c>
      <c r="O49" s="9">
        <f t="shared" si="7"/>
        <v>0</v>
      </c>
    </row>
    <row r="50" spans="1:15" ht="12.75">
      <c r="A50">
        <v>708</v>
      </c>
      <c r="B50">
        <v>123605</v>
      </c>
      <c r="C50">
        <v>3523.8210269705996</v>
      </c>
      <c r="D50" t="s">
        <v>168</v>
      </c>
      <c r="F50" s="2" t="s">
        <v>45</v>
      </c>
      <c r="G50" s="2" t="s">
        <v>34</v>
      </c>
      <c r="H50" s="35"/>
      <c r="I50" s="35">
        <v>0.5</v>
      </c>
      <c r="J50" s="45">
        <f t="shared" si="4"/>
        <v>0</v>
      </c>
      <c r="K50" s="43">
        <f t="shared" si="5"/>
        <v>1761.9105134852998</v>
      </c>
      <c r="L50" s="35"/>
      <c r="M50" s="35">
        <v>0.5</v>
      </c>
      <c r="N50" s="43">
        <f t="shared" si="6"/>
        <v>0</v>
      </c>
      <c r="O50" s="9">
        <f t="shared" si="7"/>
        <v>1761.9105134852998</v>
      </c>
    </row>
    <row r="51" spans="1:15" ht="12.75">
      <c r="A51">
        <v>710</v>
      </c>
      <c r="B51">
        <v>123243</v>
      </c>
      <c r="C51">
        <v>1386.7945374659998</v>
      </c>
      <c r="D51" t="s">
        <v>168</v>
      </c>
      <c r="F51" s="2" t="s">
        <v>45</v>
      </c>
      <c r="G51" s="2" t="s">
        <v>34</v>
      </c>
      <c r="H51" s="35"/>
      <c r="I51" s="35">
        <v>0.5</v>
      </c>
      <c r="J51" s="45">
        <f t="shared" si="4"/>
        <v>0</v>
      </c>
      <c r="K51" s="43">
        <f t="shared" si="5"/>
        <v>693.3972687329999</v>
      </c>
      <c r="L51" s="35"/>
      <c r="M51" s="35">
        <v>0.5</v>
      </c>
      <c r="N51" s="43">
        <f t="shared" si="6"/>
        <v>0</v>
      </c>
      <c r="O51" s="9">
        <f t="shared" si="7"/>
        <v>693.3972687329999</v>
      </c>
    </row>
    <row r="52" spans="1:15" ht="12.75">
      <c r="A52">
        <v>708</v>
      </c>
      <c r="B52">
        <v>123609</v>
      </c>
      <c r="C52">
        <v>2771.0723600554998</v>
      </c>
      <c r="D52" t="s">
        <v>168</v>
      </c>
      <c r="F52" s="2" t="s">
        <v>294</v>
      </c>
      <c r="G52" s="2" t="s">
        <v>45</v>
      </c>
      <c r="H52" s="35">
        <v>1</v>
      </c>
      <c r="I52" s="35"/>
      <c r="J52" s="45">
        <f t="shared" si="4"/>
        <v>2771.0723600554998</v>
      </c>
      <c r="K52" s="43">
        <f t="shared" si="5"/>
        <v>0</v>
      </c>
      <c r="L52" s="35">
        <v>0.8</v>
      </c>
      <c r="M52" s="35">
        <v>0.1</v>
      </c>
      <c r="N52" s="43">
        <f t="shared" si="6"/>
        <v>2216.8578880443997</v>
      </c>
      <c r="O52" s="9">
        <f t="shared" si="7"/>
        <v>277.10723600554996</v>
      </c>
    </row>
    <row r="53" spans="1:15" ht="12.75">
      <c r="A53">
        <v>188</v>
      </c>
      <c r="B53">
        <v>115867</v>
      </c>
      <c r="C53">
        <v>6487.5566074513</v>
      </c>
      <c r="D53" t="s">
        <v>168</v>
      </c>
      <c r="F53" s="2" t="s">
        <v>306</v>
      </c>
      <c r="G53" s="2" t="s">
        <v>137</v>
      </c>
      <c r="H53" s="35">
        <v>0.2</v>
      </c>
      <c r="I53" s="35"/>
      <c r="J53" s="45">
        <f t="shared" si="4"/>
        <v>1297.5113214902601</v>
      </c>
      <c r="K53" s="43">
        <f t="shared" si="5"/>
        <v>0</v>
      </c>
      <c r="L53" s="35">
        <v>0.2</v>
      </c>
      <c r="M53" s="35">
        <v>0.4</v>
      </c>
      <c r="N53" s="43">
        <f t="shared" si="6"/>
        <v>1297.5113214902601</v>
      </c>
      <c r="O53" s="9">
        <f t="shared" si="7"/>
        <v>2595.0226429805202</v>
      </c>
    </row>
    <row r="54" spans="1:15" ht="12.75">
      <c r="A54">
        <v>448</v>
      </c>
      <c r="B54">
        <v>141734</v>
      </c>
      <c r="C54">
        <v>2561.9888215065</v>
      </c>
      <c r="D54" t="s">
        <v>168</v>
      </c>
      <c r="F54" s="2" t="s">
        <v>306</v>
      </c>
      <c r="G54" s="2" t="s">
        <v>45</v>
      </c>
      <c r="H54" s="35">
        <v>1</v>
      </c>
      <c r="I54" s="35"/>
      <c r="J54" s="45">
        <f t="shared" si="4"/>
        <v>2561.9888215065</v>
      </c>
      <c r="K54" s="43">
        <f t="shared" si="5"/>
        <v>0</v>
      </c>
      <c r="L54" s="35">
        <v>0.8</v>
      </c>
      <c r="M54" s="35">
        <v>0.1</v>
      </c>
      <c r="N54" s="43">
        <f t="shared" si="6"/>
        <v>2049.5910572052</v>
      </c>
      <c r="O54" s="9">
        <f t="shared" si="7"/>
        <v>256.19888215065</v>
      </c>
    </row>
    <row r="55" spans="1:15" ht="12.75">
      <c r="A55">
        <v>388</v>
      </c>
      <c r="B55">
        <v>137458</v>
      </c>
      <c r="C55">
        <v>3335.7103343718</v>
      </c>
      <c r="D55" t="s">
        <v>168</v>
      </c>
      <c r="F55" s="2" t="s">
        <v>298</v>
      </c>
      <c r="G55" s="2" t="s">
        <v>45</v>
      </c>
      <c r="H55" s="35">
        <v>1</v>
      </c>
      <c r="I55" s="35"/>
      <c r="J55" s="45">
        <f t="shared" si="4"/>
        <v>3335.7103343718</v>
      </c>
      <c r="K55" s="43">
        <f t="shared" si="5"/>
        <v>0</v>
      </c>
      <c r="L55" s="35">
        <v>0.5</v>
      </c>
      <c r="M55" s="35">
        <v>0.25</v>
      </c>
      <c r="N55" s="43">
        <f t="shared" si="6"/>
        <v>1667.8551671859</v>
      </c>
      <c r="O55" s="9">
        <f t="shared" si="7"/>
        <v>833.92758359295</v>
      </c>
    </row>
    <row r="56" spans="1:15" ht="12.75">
      <c r="A56">
        <v>636</v>
      </c>
      <c r="B56">
        <v>116072</v>
      </c>
      <c r="C56">
        <v>9192.1293282881</v>
      </c>
      <c r="D56" t="s">
        <v>168</v>
      </c>
      <c r="F56" s="2" t="s">
        <v>298</v>
      </c>
      <c r="G56" s="2" t="s">
        <v>243</v>
      </c>
      <c r="H56" s="35"/>
      <c r="I56" s="35"/>
      <c r="J56" s="45">
        <f t="shared" si="4"/>
        <v>0</v>
      </c>
      <c r="K56" s="43">
        <f t="shared" si="5"/>
        <v>0</v>
      </c>
      <c r="L56" s="35"/>
      <c r="M56" s="35"/>
      <c r="N56" s="43">
        <f t="shared" si="6"/>
        <v>0</v>
      </c>
      <c r="O56" s="9">
        <f t="shared" si="7"/>
        <v>0</v>
      </c>
    </row>
    <row r="57" spans="1:15" ht="12.75">
      <c r="A57">
        <v>150</v>
      </c>
      <c r="B57">
        <v>119305</v>
      </c>
      <c r="C57">
        <v>6173.2954004109</v>
      </c>
      <c r="D57" t="s">
        <v>168</v>
      </c>
      <c r="F57" s="2" t="s">
        <v>68</v>
      </c>
      <c r="G57" s="2" t="s">
        <v>68</v>
      </c>
      <c r="H57" s="35">
        <v>1</v>
      </c>
      <c r="I57" s="35"/>
      <c r="J57" s="45">
        <f t="shared" si="4"/>
        <v>6173.2954004109</v>
      </c>
      <c r="K57" s="43">
        <f t="shared" si="5"/>
        <v>0</v>
      </c>
      <c r="L57" s="35">
        <v>1</v>
      </c>
      <c r="M57" s="35"/>
      <c r="N57" s="43">
        <f t="shared" si="6"/>
        <v>6173.2954004109</v>
      </c>
      <c r="O57" s="9">
        <f t="shared" si="7"/>
        <v>0</v>
      </c>
    </row>
    <row r="58" spans="1:15" ht="12.75">
      <c r="A58">
        <v>150</v>
      </c>
      <c r="B58">
        <v>120185</v>
      </c>
      <c r="C58">
        <v>13283.108705408999</v>
      </c>
      <c r="D58" t="s">
        <v>168</v>
      </c>
      <c r="F58" s="2" t="s">
        <v>68</v>
      </c>
      <c r="G58" s="2" t="s">
        <v>68</v>
      </c>
      <c r="H58" s="35">
        <v>1</v>
      </c>
      <c r="I58" s="35"/>
      <c r="J58" s="45">
        <f t="shared" si="4"/>
        <v>13283.108705408999</v>
      </c>
      <c r="K58" s="43">
        <f t="shared" si="5"/>
        <v>0</v>
      </c>
      <c r="L58" s="35">
        <v>1</v>
      </c>
      <c r="M58" s="35"/>
      <c r="N58" s="43">
        <f t="shared" si="6"/>
        <v>13283.108705408999</v>
      </c>
      <c r="O58" s="9">
        <f t="shared" si="7"/>
        <v>0</v>
      </c>
    </row>
    <row r="59" spans="1:15" ht="12.75">
      <c r="A59">
        <v>150</v>
      </c>
      <c r="B59">
        <v>120186</v>
      </c>
      <c r="C59">
        <v>27353.144617914997</v>
      </c>
      <c r="D59" t="s">
        <v>168</v>
      </c>
      <c r="F59" s="2" t="s">
        <v>68</v>
      </c>
      <c r="G59" s="2" t="s">
        <v>68</v>
      </c>
      <c r="H59" s="35">
        <v>1</v>
      </c>
      <c r="I59" s="35"/>
      <c r="J59" s="45">
        <f t="shared" si="4"/>
        <v>27353.144617914997</v>
      </c>
      <c r="K59" s="43">
        <f t="shared" si="5"/>
        <v>0</v>
      </c>
      <c r="L59" s="35">
        <v>1</v>
      </c>
      <c r="M59" s="35"/>
      <c r="N59" s="43">
        <f t="shared" si="6"/>
        <v>27353.144617914997</v>
      </c>
      <c r="O59" s="9">
        <f t="shared" si="7"/>
        <v>0</v>
      </c>
    </row>
    <row r="60" spans="1:15" ht="12.75">
      <c r="A60">
        <v>176</v>
      </c>
      <c r="B60">
        <v>121087</v>
      </c>
      <c r="C60">
        <v>8358.7781540416</v>
      </c>
      <c r="D60" t="s">
        <v>168</v>
      </c>
      <c r="F60" s="2" t="s">
        <v>68</v>
      </c>
      <c r="G60" s="2" t="s">
        <v>68</v>
      </c>
      <c r="H60" s="35">
        <v>1</v>
      </c>
      <c r="I60" s="35"/>
      <c r="J60" s="45">
        <f t="shared" si="4"/>
        <v>8358.7781540416</v>
      </c>
      <c r="K60" s="43">
        <f t="shared" si="5"/>
        <v>0</v>
      </c>
      <c r="L60" s="35">
        <v>1</v>
      </c>
      <c r="M60" s="35"/>
      <c r="N60" s="43">
        <f t="shared" si="6"/>
        <v>8358.7781540416</v>
      </c>
      <c r="O60" s="9">
        <f t="shared" si="7"/>
        <v>0</v>
      </c>
    </row>
    <row r="61" spans="1:15" ht="12.75">
      <c r="A61">
        <v>179</v>
      </c>
      <c r="B61">
        <v>121844</v>
      </c>
      <c r="C61">
        <v>31932.430129111</v>
      </c>
      <c r="D61" t="s">
        <v>168</v>
      </c>
      <c r="F61" s="2" t="s">
        <v>68</v>
      </c>
      <c r="G61" s="2" t="s">
        <v>68</v>
      </c>
      <c r="H61" s="35">
        <v>1</v>
      </c>
      <c r="I61" s="35"/>
      <c r="J61" s="45">
        <f t="shared" si="4"/>
        <v>31932.430129111</v>
      </c>
      <c r="K61" s="43">
        <f t="shared" si="5"/>
        <v>0</v>
      </c>
      <c r="L61" s="35">
        <v>1</v>
      </c>
      <c r="M61" s="35"/>
      <c r="N61" s="43">
        <f t="shared" si="6"/>
        <v>31932.430129111</v>
      </c>
      <c r="O61" s="9">
        <f t="shared" si="7"/>
        <v>0</v>
      </c>
    </row>
    <row r="62" spans="1:15" ht="12.75">
      <c r="A62">
        <v>270</v>
      </c>
      <c r="B62">
        <v>123974</v>
      </c>
      <c r="C62">
        <v>4853.4608515101</v>
      </c>
      <c r="D62" t="s">
        <v>168</v>
      </c>
      <c r="F62" s="2" t="s">
        <v>68</v>
      </c>
      <c r="G62" s="2" t="s">
        <v>68</v>
      </c>
      <c r="H62" s="35">
        <v>1</v>
      </c>
      <c r="I62" s="35"/>
      <c r="J62" s="45">
        <f t="shared" si="4"/>
        <v>4853.4608515101</v>
      </c>
      <c r="K62" s="43">
        <f t="shared" si="5"/>
        <v>0</v>
      </c>
      <c r="L62" s="35">
        <v>1</v>
      </c>
      <c r="M62" s="35"/>
      <c r="N62" s="43">
        <f t="shared" si="6"/>
        <v>4853.4608515101</v>
      </c>
      <c r="O62" s="9">
        <f t="shared" si="7"/>
        <v>0</v>
      </c>
    </row>
    <row r="63" spans="1:15" ht="12.75">
      <c r="A63">
        <v>270</v>
      </c>
      <c r="B63">
        <v>123667</v>
      </c>
      <c r="C63">
        <v>1582.8157929621998</v>
      </c>
      <c r="D63" t="s">
        <v>168</v>
      </c>
      <c r="F63" s="2" t="s">
        <v>68</v>
      </c>
      <c r="G63" s="2" t="s">
        <v>68</v>
      </c>
      <c r="H63" s="35">
        <v>1</v>
      </c>
      <c r="I63" s="35"/>
      <c r="J63" s="45">
        <f t="shared" si="4"/>
        <v>1582.8157929621998</v>
      </c>
      <c r="K63" s="43">
        <f t="shared" si="5"/>
        <v>0</v>
      </c>
      <c r="L63" s="35">
        <v>1</v>
      </c>
      <c r="M63" s="35"/>
      <c r="N63" s="43">
        <f t="shared" si="6"/>
        <v>1582.8157929621998</v>
      </c>
      <c r="O63" s="9">
        <f t="shared" si="7"/>
        <v>0</v>
      </c>
    </row>
    <row r="64" spans="1:15" ht="12.75">
      <c r="A64">
        <v>270</v>
      </c>
      <c r="B64">
        <v>125815</v>
      </c>
      <c r="C64">
        <v>7309.322991907599</v>
      </c>
      <c r="D64" t="s">
        <v>168</v>
      </c>
      <c r="F64" s="2" t="s">
        <v>68</v>
      </c>
      <c r="G64" s="2" t="s">
        <v>68</v>
      </c>
      <c r="H64" s="35">
        <v>1</v>
      </c>
      <c r="I64" s="35"/>
      <c r="J64" s="45">
        <f t="shared" si="4"/>
        <v>7309.322991907599</v>
      </c>
      <c r="K64" s="43">
        <f t="shared" si="5"/>
        <v>0</v>
      </c>
      <c r="L64" s="35">
        <v>1</v>
      </c>
      <c r="M64" s="35"/>
      <c r="N64" s="43">
        <f t="shared" si="6"/>
        <v>7309.322991907599</v>
      </c>
      <c r="O64" s="9">
        <f t="shared" si="7"/>
        <v>0</v>
      </c>
    </row>
    <row r="65" spans="1:15" ht="12.75">
      <c r="A65">
        <v>492</v>
      </c>
      <c r="B65">
        <v>106645</v>
      </c>
      <c r="C65">
        <v>9679.5475228578</v>
      </c>
      <c r="D65" t="s">
        <v>168</v>
      </c>
      <c r="F65" s="2" t="s">
        <v>68</v>
      </c>
      <c r="G65" s="2" t="s">
        <v>68</v>
      </c>
      <c r="H65" s="35">
        <v>1</v>
      </c>
      <c r="I65" s="35"/>
      <c r="J65" s="45">
        <f t="shared" si="4"/>
        <v>9679.5475228578</v>
      </c>
      <c r="K65" s="43">
        <f t="shared" si="5"/>
        <v>0</v>
      </c>
      <c r="L65" s="35">
        <v>1</v>
      </c>
      <c r="M65" s="35"/>
      <c r="N65" s="43">
        <f t="shared" si="6"/>
        <v>9679.5475228578</v>
      </c>
      <c r="O65" s="9">
        <f t="shared" si="7"/>
        <v>0</v>
      </c>
    </row>
    <row r="66" spans="1:15" ht="12.75">
      <c r="A66">
        <v>633</v>
      </c>
      <c r="B66">
        <v>122953</v>
      </c>
      <c r="C66">
        <v>6273.064828470299</v>
      </c>
      <c r="D66" t="s">
        <v>168</v>
      </c>
      <c r="F66" s="2" t="s">
        <v>68</v>
      </c>
      <c r="G66" s="2" t="s">
        <v>68</v>
      </c>
      <c r="H66" s="35">
        <v>1</v>
      </c>
      <c r="I66" s="35"/>
      <c r="J66" s="45">
        <f t="shared" si="4"/>
        <v>6273.064828470299</v>
      </c>
      <c r="K66" s="43">
        <f t="shared" si="5"/>
        <v>0</v>
      </c>
      <c r="L66" s="35">
        <v>1</v>
      </c>
      <c r="M66" s="35"/>
      <c r="N66" s="43">
        <f t="shared" si="6"/>
        <v>6273.064828470299</v>
      </c>
      <c r="O66" s="9">
        <f t="shared" si="7"/>
        <v>0</v>
      </c>
    </row>
    <row r="67" spans="1:15" ht="12.75">
      <c r="A67">
        <v>633</v>
      </c>
      <c r="B67">
        <v>122070</v>
      </c>
      <c r="C67">
        <v>15133.635743633</v>
      </c>
      <c r="D67" t="s">
        <v>168</v>
      </c>
      <c r="F67" s="2" t="s">
        <v>68</v>
      </c>
      <c r="G67" s="2" t="s">
        <v>68</v>
      </c>
      <c r="H67" s="35">
        <v>1</v>
      </c>
      <c r="I67" s="35"/>
      <c r="J67" s="45">
        <f t="shared" si="4"/>
        <v>15133.635743633</v>
      </c>
      <c r="K67" s="43">
        <f t="shared" si="5"/>
        <v>0</v>
      </c>
      <c r="L67" s="35">
        <v>1</v>
      </c>
      <c r="M67" s="35"/>
      <c r="N67" s="43">
        <f t="shared" si="6"/>
        <v>15133.635743633</v>
      </c>
      <c r="O67" s="9">
        <f t="shared" si="7"/>
        <v>0</v>
      </c>
    </row>
    <row r="68" spans="1:15" ht="12.75">
      <c r="A68">
        <v>708</v>
      </c>
      <c r="B68">
        <v>123062</v>
      </c>
      <c r="C68">
        <v>14996.816906734999</v>
      </c>
      <c r="D68" t="s">
        <v>168</v>
      </c>
      <c r="F68" s="2" t="s">
        <v>68</v>
      </c>
      <c r="G68" s="2" t="s">
        <v>68</v>
      </c>
      <c r="H68" s="35">
        <v>1</v>
      </c>
      <c r="I68" s="35"/>
      <c r="J68" s="45">
        <f t="shared" si="4"/>
        <v>14996.816906734999</v>
      </c>
      <c r="K68" s="43">
        <f t="shared" si="5"/>
        <v>0</v>
      </c>
      <c r="L68" s="35">
        <v>1</v>
      </c>
      <c r="M68" s="35"/>
      <c r="N68" s="43">
        <f t="shared" si="6"/>
        <v>14996.816906734999</v>
      </c>
      <c r="O68" s="9">
        <f t="shared" si="7"/>
        <v>0</v>
      </c>
    </row>
    <row r="69" spans="1:15" ht="12.75">
      <c r="A69">
        <v>708</v>
      </c>
      <c r="B69">
        <v>123608</v>
      </c>
      <c r="C69">
        <v>2333.0695342049</v>
      </c>
      <c r="D69" t="s">
        <v>168</v>
      </c>
      <c r="F69" s="2" t="s">
        <v>68</v>
      </c>
      <c r="G69" s="2" t="s">
        <v>68</v>
      </c>
      <c r="H69" s="35">
        <v>1</v>
      </c>
      <c r="I69" s="35"/>
      <c r="J69" s="45">
        <f t="shared" si="4"/>
        <v>2333.0695342049</v>
      </c>
      <c r="K69" s="43">
        <f t="shared" si="5"/>
        <v>0</v>
      </c>
      <c r="L69" s="35">
        <v>1</v>
      </c>
      <c r="M69" s="35"/>
      <c r="N69" s="43">
        <f t="shared" si="6"/>
        <v>2333.0695342049</v>
      </c>
      <c r="O69" s="9">
        <f t="shared" si="7"/>
        <v>0</v>
      </c>
    </row>
    <row r="70" spans="1:15" ht="12.75">
      <c r="A70">
        <v>710</v>
      </c>
      <c r="B70">
        <v>123986</v>
      </c>
      <c r="C70">
        <v>1716.4076984598998</v>
      </c>
      <c r="D70" t="s">
        <v>168</v>
      </c>
      <c r="F70" s="2" t="s">
        <v>68</v>
      </c>
      <c r="G70" s="2" t="s">
        <v>68</v>
      </c>
      <c r="H70" s="35">
        <v>1</v>
      </c>
      <c r="I70" s="35"/>
      <c r="J70" s="45">
        <f t="shared" si="4"/>
        <v>1716.4076984598998</v>
      </c>
      <c r="K70" s="43">
        <f t="shared" si="5"/>
        <v>0</v>
      </c>
      <c r="L70" s="35">
        <v>1</v>
      </c>
      <c r="M70" s="35"/>
      <c r="N70" s="43">
        <f t="shared" si="6"/>
        <v>1716.4076984598998</v>
      </c>
      <c r="O70" s="9">
        <f t="shared" si="7"/>
        <v>0</v>
      </c>
    </row>
    <row r="71" spans="1:15" ht="12.75">
      <c r="A71">
        <v>710</v>
      </c>
      <c r="B71">
        <v>123821</v>
      </c>
      <c r="C71">
        <v>2998.4863578789</v>
      </c>
      <c r="D71" t="s">
        <v>168</v>
      </c>
      <c r="F71" s="2" t="s">
        <v>68</v>
      </c>
      <c r="G71" s="2" t="s">
        <v>68</v>
      </c>
      <c r="H71" s="35">
        <v>1</v>
      </c>
      <c r="I71" s="35"/>
      <c r="J71" s="45">
        <f aca="true" t="shared" si="8" ref="J71:J102">H71*C71</f>
        <v>2998.4863578789</v>
      </c>
      <c r="K71" s="43">
        <f aca="true" t="shared" si="9" ref="K71:K102">I71*C71</f>
        <v>0</v>
      </c>
      <c r="L71" s="35">
        <v>1</v>
      </c>
      <c r="M71" s="35"/>
      <c r="N71" s="43">
        <f aca="true" t="shared" si="10" ref="N71:N102">L71*C71</f>
        <v>2998.4863578789</v>
      </c>
      <c r="O71" s="9">
        <f aca="true" t="shared" si="11" ref="O71:O102">M71*C71</f>
        <v>0</v>
      </c>
    </row>
    <row r="72" spans="1:15" ht="12.75">
      <c r="A72">
        <v>710</v>
      </c>
      <c r="B72">
        <v>122344</v>
      </c>
      <c r="C72">
        <v>7269.9997209497</v>
      </c>
      <c r="D72" t="s">
        <v>168</v>
      </c>
      <c r="F72" s="2" t="s">
        <v>68</v>
      </c>
      <c r="G72" s="2" t="s">
        <v>36</v>
      </c>
      <c r="H72" s="35">
        <v>1</v>
      </c>
      <c r="I72" s="35"/>
      <c r="J72" s="45">
        <f t="shared" si="8"/>
        <v>7269.9997209497</v>
      </c>
      <c r="K72" s="43">
        <f t="shared" si="9"/>
        <v>0</v>
      </c>
      <c r="L72" s="35">
        <v>1</v>
      </c>
      <c r="M72" s="35"/>
      <c r="N72" s="43">
        <f t="shared" si="10"/>
        <v>7269.9997209497</v>
      </c>
      <c r="O72" s="9">
        <f t="shared" si="11"/>
        <v>0</v>
      </c>
    </row>
    <row r="73" spans="1:15" ht="12.75">
      <c r="A73">
        <v>778</v>
      </c>
      <c r="B73">
        <v>129670</v>
      </c>
      <c r="C73">
        <v>15950.146314799998</v>
      </c>
      <c r="D73" t="s">
        <v>168</v>
      </c>
      <c r="F73" s="2" t="s">
        <v>68</v>
      </c>
      <c r="G73" s="2" t="s">
        <v>68</v>
      </c>
      <c r="H73" s="35">
        <v>1</v>
      </c>
      <c r="I73" s="35"/>
      <c r="J73" s="45">
        <f t="shared" si="8"/>
        <v>15950.146314799998</v>
      </c>
      <c r="K73" s="43">
        <f t="shared" si="9"/>
        <v>0</v>
      </c>
      <c r="L73" s="35">
        <v>1</v>
      </c>
      <c r="M73" s="35"/>
      <c r="N73" s="43">
        <f t="shared" si="10"/>
        <v>15950.146314799998</v>
      </c>
      <c r="O73" s="9">
        <f t="shared" si="11"/>
        <v>0</v>
      </c>
    </row>
    <row r="74" spans="1:15" ht="12.75">
      <c r="A74">
        <v>780</v>
      </c>
      <c r="B74">
        <v>131297</v>
      </c>
      <c r="C74">
        <v>96772.19189720499</v>
      </c>
      <c r="D74" t="s">
        <v>168</v>
      </c>
      <c r="F74" s="2" t="s">
        <v>68</v>
      </c>
      <c r="G74" s="2" t="s">
        <v>68</v>
      </c>
      <c r="H74" s="35">
        <v>1</v>
      </c>
      <c r="I74" s="35"/>
      <c r="J74" s="45">
        <f t="shared" si="8"/>
        <v>96772.19189720499</v>
      </c>
      <c r="K74" s="43">
        <f t="shared" si="9"/>
        <v>0</v>
      </c>
      <c r="L74" s="35">
        <v>1</v>
      </c>
      <c r="M74" s="35"/>
      <c r="N74" s="43">
        <f t="shared" si="10"/>
        <v>96772.19189720499</v>
      </c>
      <c r="O74" s="9">
        <f t="shared" si="11"/>
        <v>0</v>
      </c>
    </row>
    <row r="75" spans="1:15" ht="12.75">
      <c r="A75">
        <v>781</v>
      </c>
      <c r="B75">
        <v>133449</v>
      </c>
      <c r="C75">
        <v>17126.308071322997</v>
      </c>
      <c r="D75" t="s">
        <v>168</v>
      </c>
      <c r="F75" s="2" t="s">
        <v>68</v>
      </c>
      <c r="G75" s="2" t="s">
        <v>68</v>
      </c>
      <c r="H75" s="35">
        <v>1</v>
      </c>
      <c r="I75" s="35"/>
      <c r="J75" s="45">
        <f t="shared" si="8"/>
        <v>17126.308071322997</v>
      </c>
      <c r="K75" s="43">
        <f t="shared" si="9"/>
        <v>0</v>
      </c>
      <c r="L75" s="35">
        <v>1</v>
      </c>
      <c r="M75" s="35"/>
      <c r="N75" s="43">
        <f t="shared" si="10"/>
        <v>17126.308071322997</v>
      </c>
      <c r="O75" s="9">
        <f t="shared" si="11"/>
        <v>0</v>
      </c>
    </row>
    <row r="76" spans="1:15" ht="12.75">
      <c r="A76">
        <v>783</v>
      </c>
      <c r="B76">
        <v>129300</v>
      </c>
      <c r="C76">
        <v>89740.611216582</v>
      </c>
      <c r="D76" t="s">
        <v>168</v>
      </c>
      <c r="F76" s="2" t="s">
        <v>68</v>
      </c>
      <c r="G76" s="2" t="s">
        <v>36</v>
      </c>
      <c r="H76" s="35">
        <v>1</v>
      </c>
      <c r="I76" s="35"/>
      <c r="J76" s="45">
        <f t="shared" si="8"/>
        <v>89740.611216582</v>
      </c>
      <c r="K76" s="43">
        <f t="shared" si="9"/>
        <v>0</v>
      </c>
      <c r="L76" s="35">
        <v>1</v>
      </c>
      <c r="M76" s="35"/>
      <c r="N76" s="43">
        <f t="shared" si="10"/>
        <v>89740.611216582</v>
      </c>
      <c r="O76" s="9">
        <f t="shared" si="11"/>
        <v>0</v>
      </c>
    </row>
    <row r="77" spans="1:15" ht="12.75">
      <c r="A77">
        <v>784</v>
      </c>
      <c r="B77">
        <v>132730</v>
      </c>
      <c r="C77">
        <v>4849.584430485999</v>
      </c>
      <c r="D77" t="s">
        <v>168</v>
      </c>
      <c r="F77" s="2" t="s">
        <v>68</v>
      </c>
      <c r="G77" s="2" t="s">
        <v>36</v>
      </c>
      <c r="H77" s="35">
        <v>1</v>
      </c>
      <c r="I77" s="35"/>
      <c r="J77" s="45">
        <f t="shared" si="8"/>
        <v>4849.584430485999</v>
      </c>
      <c r="K77" s="43">
        <f t="shared" si="9"/>
        <v>0</v>
      </c>
      <c r="L77" s="35">
        <v>1</v>
      </c>
      <c r="M77" s="35"/>
      <c r="N77" s="43">
        <f t="shared" si="10"/>
        <v>4849.584430485999</v>
      </c>
      <c r="O77" s="9">
        <f t="shared" si="11"/>
        <v>0</v>
      </c>
    </row>
    <row r="78" spans="1:15" ht="12.75">
      <c r="A78">
        <v>784</v>
      </c>
      <c r="B78">
        <v>132458</v>
      </c>
      <c r="C78">
        <v>16603.965090356996</v>
      </c>
      <c r="D78" t="s">
        <v>168</v>
      </c>
      <c r="F78" s="2" t="s">
        <v>68</v>
      </c>
      <c r="G78" s="2" t="s">
        <v>36</v>
      </c>
      <c r="H78" s="35">
        <v>1</v>
      </c>
      <c r="I78" s="35"/>
      <c r="J78" s="45">
        <f t="shared" si="8"/>
        <v>16603.965090356996</v>
      </c>
      <c r="K78" s="43">
        <f t="shared" si="9"/>
        <v>0</v>
      </c>
      <c r="L78" s="35">
        <v>1</v>
      </c>
      <c r="M78" s="35"/>
      <c r="N78" s="43">
        <f t="shared" si="10"/>
        <v>16603.965090356996</v>
      </c>
      <c r="O78" s="9">
        <f t="shared" si="11"/>
        <v>0</v>
      </c>
    </row>
    <row r="79" spans="1:15" ht="12.75">
      <c r="A79">
        <v>3033</v>
      </c>
      <c r="B79">
        <v>116513</v>
      </c>
      <c r="C79">
        <v>8332.994800142898</v>
      </c>
      <c r="D79" t="s">
        <v>168</v>
      </c>
      <c r="F79" s="2" t="s">
        <v>68</v>
      </c>
      <c r="G79" s="2" t="s">
        <v>68</v>
      </c>
      <c r="H79" s="35">
        <v>1</v>
      </c>
      <c r="I79" s="35"/>
      <c r="J79" s="45">
        <f t="shared" si="8"/>
        <v>8332.994800142898</v>
      </c>
      <c r="K79" s="43">
        <f t="shared" si="9"/>
        <v>0</v>
      </c>
      <c r="L79" s="35">
        <v>1</v>
      </c>
      <c r="M79" s="35"/>
      <c r="N79" s="43">
        <f t="shared" si="10"/>
        <v>8332.994800142898</v>
      </c>
      <c r="O79" s="9">
        <f t="shared" si="11"/>
        <v>0</v>
      </c>
    </row>
    <row r="80" spans="1:15" ht="12.75">
      <c r="A80">
        <v>3256</v>
      </c>
      <c r="B80">
        <v>114355</v>
      </c>
      <c r="C80">
        <v>64006.355008449</v>
      </c>
      <c r="D80" t="s">
        <v>168</v>
      </c>
      <c r="F80" s="2" t="s">
        <v>68</v>
      </c>
      <c r="G80" s="2" t="s">
        <v>68</v>
      </c>
      <c r="H80" s="35">
        <v>1</v>
      </c>
      <c r="I80" s="35"/>
      <c r="J80" s="45">
        <f t="shared" si="8"/>
        <v>64006.355008449</v>
      </c>
      <c r="K80" s="43">
        <f t="shared" si="9"/>
        <v>0</v>
      </c>
      <c r="L80" s="35">
        <v>1</v>
      </c>
      <c r="M80" s="35"/>
      <c r="N80" s="43">
        <f t="shared" si="10"/>
        <v>64006.355008449</v>
      </c>
      <c r="O80" s="9">
        <f t="shared" si="11"/>
        <v>0</v>
      </c>
    </row>
    <row r="81" spans="1:15" ht="12.75">
      <c r="A81">
        <v>270</v>
      </c>
      <c r="B81">
        <v>124056</v>
      </c>
      <c r="C81">
        <v>148990.84351270998</v>
      </c>
      <c r="D81" t="s">
        <v>168</v>
      </c>
      <c r="F81" s="2" t="s">
        <v>297</v>
      </c>
      <c r="G81" s="2" t="s">
        <v>68</v>
      </c>
      <c r="H81" s="35">
        <v>1</v>
      </c>
      <c r="I81" s="35"/>
      <c r="J81" s="45">
        <f t="shared" si="8"/>
        <v>148990.84351270998</v>
      </c>
      <c r="K81" s="43">
        <f t="shared" si="9"/>
        <v>0</v>
      </c>
      <c r="L81" s="35">
        <v>0.8</v>
      </c>
      <c r="M81" s="35">
        <v>0.1</v>
      </c>
      <c r="N81" s="43">
        <f t="shared" si="10"/>
        <v>119192.67481016798</v>
      </c>
      <c r="O81" s="9">
        <f t="shared" si="11"/>
        <v>14899.084351270998</v>
      </c>
    </row>
    <row r="82" spans="1:15" ht="12.75">
      <c r="A82">
        <v>711</v>
      </c>
      <c r="B82">
        <v>126028</v>
      </c>
      <c r="C82">
        <v>63783.097834035994</v>
      </c>
      <c r="D82" t="s">
        <v>168</v>
      </c>
      <c r="F82" s="2" t="s">
        <v>297</v>
      </c>
      <c r="G82" s="2" t="s">
        <v>68</v>
      </c>
      <c r="H82" s="35">
        <v>1</v>
      </c>
      <c r="I82" s="35"/>
      <c r="J82" s="45">
        <f t="shared" si="8"/>
        <v>63783.097834035994</v>
      </c>
      <c r="K82" s="43">
        <f t="shared" si="9"/>
        <v>0</v>
      </c>
      <c r="L82" s="35">
        <v>0.8</v>
      </c>
      <c r="M82" s="35">
        <v>0.1</v>
      </c>
      <c r="N82" s="43">
        <f t="shared" si="10"/>
        <v>51026.4782672288</v>
      </c>
      <c r="O82" s="9">
        <f t="shared" si="11"/>
        <v>6378.3097834036</v>
      </c>
    </row>
    <row r="83" spans="1:15" ht="12.75">
      <c r="A83">
        <v>492</v>
      </c>
      <c r="B83">
        <v>106445</v>
      </c>
      <c r="C83">
        <v>5262.0273460224</v>
      </c>
      <c r="D83" t="s">
        <v>168</v>
      </c>
      <c r="F83" s="2" t="s">
        <v>311</v>
      </c>
      <c r="G83" s="2" t="s">
        <v>45</v>
      </c>
      <c r="H83" s="35">
        <v>1</v>
      </c>
      <c r="I83" s="35"/>
      <c r="J83" s="45">
        <f t="shared" si="8"/>
        <v>5262.0273460224</v>
      </c>
      <c r="K83" s="43">
        <f t="shared" si="9"/>
        <v>0</v>
      </c>
      <c r="L83" s="35">
        <v>0.5</v>
      </c>
      <c r="M83" s="35">
        <v>0.25</v>
      </c>
      <c r="N83" s="43">
        <f t="shared" si="10"/>
        <v>2631.0136730112</v>
      </c>
      <c r="O83" s="9">
        <f t="shared" si="11"/>
        <v>1315.5068365056</v>
      </c>
    </row>
    <row r="84" spans="1:15" ht="12.75">
      <c r="A84">
        <v>492</v>
      </c>
      <c r="B84">
        <v>106589</v>
      </c>
      <c r="C84">
        <v>8061.479188703</v>
      </c>
      <c r="D84" t="s">
        <v>168</v>
      </c>
      <c r="F84" s="2" t="s">
        <v>311</v>
      </c>
      <c r="G84" s="2" t="s">
        <v>45</v>
      </c>
      <c r="H84" s="35">
        <v>1</v>
      </c>
      <c r="I84" s="35"/>
      <c r="J84" s="45">
        <f t="shared" si="8"/>
        <v>8061.479188703</v>
      </c>
      <c r="K84" s="43">
        <f t="shared" si="9"/>
        <v>0</v>
      </c>
      <c r="L84" s="35">
        <v>0.5</v>
      </c>
      <c r="M84" s="35">
        <v>0.25</v>
      </c>
      <c r="N84" s="43">
        <f t="shared" si="10"/>
        <v>4030.7395943515</v>
      </c>
      <c r="O84" s="9">
        <f t="shared" si="11"/>
        <v>2015.36979717575</v>
      </c>
    </row>
    <row r="85" spans="1:15" ht="12.75">
      <c r="A85">
        <v>633</v>
      </c>
      <c r="B85">
        <v>122477</v>
      </c>
      <c r="C85">
        <v>3538.4298185333996</v>
      </c>
      <c r="D85" t="s">
        <v>168</v>
      </c>
      <c r="F85" s="2" t="s">
        <v>296</v>
      </c>
      <c r="G85" s="2" t="s">
        <v>36</v>
      </c>
      <c r="H85" s="35">
        <v>1</v>
      </c>
      <c r="I85" s="35"/>
      <c r="J85" s="45">
        <f t="shared" si="8"/>
        <v>3538.4298185333996</v>
      </c>
      <c r="K85" s="43">
        <f t="shared" si="9"/>
        <v>0</v>
      </c>
      <c r="L85" s="35">
        <v>0.5</v>
      </c>
      <c r="M85" s="35">
        <v>0.25</v>
      </c>
      <c r="N85" s="43">
        <f t="shared" si="10"/>
        <v>1769.2149092666998</v>
      </c>
      <c r="O85" s="9">
        <f t="shared" si="11"/>
        <v>884.6074546333499</v>
      </c>
    </row>
    <row r="86" spans="1:15" ht="12.75">
      <c r="A86">
        <v>708</v>
      </c>
      <c r="B86">
        <v>123151</v>
      </c>
      <c r="C86">
        <v>4052.3690108961996</v>
      </c>
      <c r="D86" t="s">
        <v>168</v>
      </c>
      <c r="F86" s="2" t="s">
        <v>296</v>
      </c>
      <c r="G86" s="2" t="s">
        <v>63</v>
      </c>
      <c r="H86" s="35">
        <v>1</v>
      </c>
      <c r="I86" s="35"/>
      <c r="J86" s="45">
        <f t="shared" si="8"/>
        <v>4052.3690108961996</v>
      </c>
      <c r="K86" s="43">
        <f t="shared" si="9"/>
        <v>0</v>
      </c>
      <c r="L86" s="35">
        <v>0.5</v>
      </c>
      <c r="M86" s="35">
        <v>0.25</v>
      </c>
      <c r="N86" s="43">
        <f t="shared" si="10"/>
        <v>2026.1845054480998</v>
      </c>
      <c r="O86" s="9">
        <f t="shared" si="11"/>
        <v>1013.0922527240499</v>
      </c>
    </row>
    <row r="87" spans="1:15" ht="12.75">
      <c r="A87">
        <v>708</v>
      </c>
      <c r="B87">
        <v>123054</v>
      </c>
      <c r="C87">
        <v>5663.928895704399</v>
      </c>
      <c r="D87" t="s">
        <v>168</v>
      </c>
      <c r="F87" s="2" t="s">
        <v>296</v>
      </c>
      <c r="G87" s="2" t="s">
        <v>68</v>
      </c>
      <c r="H87" s="35">
        <v>1</v>
      </c>
      <c r="I87" s="35"/>
      <c r="J87" s="45">
        <f t="shared" si="8"/>
        <v>5663.928895704399</v>
      </c>
      <c r="K87" s="43">
        <f t="shared" si="9"/>
        <v>0</v>
      </c>
      <c r="L87" s="35">
        <v>0.5</v>
      </c>
      <c r="M87" s="35">
        <v>0.25</v>
      </c>
      <c r="N87" s="43">
        <f t="shared" si="10"/>
        <v>2831.9644478521996</v>
      </c>
      <c r="O87" s="9">
        <f t="shared" si="11"/>
        <v>1415.9822239260998</v>
      </c>
    </row>
    <row r="88" spans="1:15" ht="12.75">
      <c r="A88">
        <v>710</v>
      </c>
      <c r="B88">
        <v>122836</v>
      </c>
      <c r="C88">
        <v>2746.0738296509</v>
      </c>
      <c r="D88" t="s">
        <v>168</v>
      </c>
      <c r="F88" s="2" t="s">
        <v>296</v>
      </c>
      <c r="G88" s="2" t="s">
        <v>63</v>
      </c>
      <c r="H88" s="35">
        <v>1</v>
      </c>
      <c r="I88" s="35"/>
      <c r="J88" s="45">
        <f t="shared" si="8"/>
        <v>2746.0738296509</v>
      </c>
      <c r="K88" s="43">
        <f t="shared" si="9"/>
        <v>0</v>
      </c>
      <c r="L88" s="35">
        <v>0.5</v>
      </c>
      <c r="M88" s="35">
        <v>0.25</v>
      </c>
      <c r="N88" s="43">
        <f t="shared" si="10"/>
        <v>1373.03691482545</v>
      </c>
      <c r="O88" s="9">
        <f t="shared" si="11"/>
        <v>686.518457412725</v>
      </c>
    </row>
    <row r="89" spans="1:15" ht="12.75">
      <c r="A89">
        <v>270</v>
      </c>
      <c r="B89">
        <v>123763</v>
      </c>
      <c r="C89">
        <v>1891.7835089806</v>
      </c>
      <c r="D89" t="s">
        <v>168</v>
      </c>
      <c r="F89" s="2" t="s">
        <v>63</v>
      </c>
      <c r="G89" s="2" t="s">
        <v>68</v>
      </c>
      <c r="H89" s="35"/>
      <c r="I89" s="35">
        <v>0.5</v>
      </c>
      <c r="J89" s="45">
        <f t="shared" si="8"/>
        <v>0</v>
      </c>
      <c r="K89" s="43">
        <f t="shared" si="9"/>
        <v>945.8917544903</v>
      </c>
      <c r="L89" s="35"/>
      <c r="M89" s="35">
        <v>0.5</v>
      </c>
      <c r="N89" s="43">
        <f t="shared" si="10"/>
        <v>0</v>
      </c>
      <c r="O89" s="9">
        <f t="shared" si="11"/>
        <v>945.8917544903</v>
      </c>
    </row>
    <row r="90" spans="1:15" ht="12.75">
      <c r="A90">
        <v>270</v>
      </c>
      <c r="B90">
        <v>124004</v>
      </c>
      <c r="C90">
        <v>3004.2197230179</v>
      </c>
      <c r="D90" t="s">
        <v>168</v>
      </c>
      <c r="F90" s="2" t="s">
        <v>63</v>
      </c>
      <c r="G90" s="2" t="s">
        <v>68</v>
      </c>
      <c r="H90" s="35"/>
      <c r="I90" s="35">
        <v>0.5</v>
      </c>
      <c r="J90" s="45">
        <f t="shared" si="8"/>
        <v>0</v>
      </c>
      <c r="K90" s="43">
        <f t="shared" si="9"/>
        <v>1502.10986150895</v>
      </c>
      <c r="L90" s="35"/>
      <c r="M90" s="35">
        <v>0.5</v>
      </c>
      <c r="N90" s="43">
        <f t="shared" si="10"/>
        <v>0</v>
      </c>
      <c r="O90" s="9">
        <f t="shared" si="11"/>
        <v>1502.10986150895</v>
      </c>
    </row>
    <row r="91" spans="1:15" ht="12.75">
      <c r="A91">
        <v>270</v>
      </c>
      <c r="B91">
        <v>126328</v>
      </c>
      <c r="C91">
        <v>3781.1645493731</v>
      </c>
      <c r="D91" t="s">
        <v>168</v>
      </c>
      <c r="F91" s="2" t="s">
        <v>63</v>
      </c>
      <c r="G91" s="2" t="s">
        <v>68</v>
      </c>
      <c r="H91" s="35"/>
      <c r="I91" s="35">
        <v>0.5</v>
      </c>
      <c r="J91" s="45">
        <f t="shared" si="8"/>
        <v>0</v>
      </c>
      <c r="K91" s="43">
        <f t="shared" si="9"/>
        <v>1890.58227468655</v>
      </c>
      <c r="L91" s="35"/>
      <c r="M91" s="35">
        <v>0.5</v>
      </c>
      <c r="N91" s="43">
        <f t="shared" si="10"/>
        <v>0</v>
      </c>
      <c r="O91" s="9">
        <f t="shared" si="11"/>
        <v>1890.58227468655</v>
      </c>
    </row>
    <row r="92" spans="1:15" ht="12.75">
      <c r="A92">
        <v>367</v>
      </c>
      <c r="B92">
        <v>137059</v>
      </c>
      <c r="C92">
        <v>1295.7463857400999</v>
      </c>
      <c r="D92" t="s">
        <v>168</v>
      </c>
      <c r="F92" s="2" t="s">
        <v>63</v>
      </c>
      <c r="G92" s="2" t="s">
        <v>63</v>
      </c>
      <c r="H92" s="35">
        <v>1</v>
      </c>
      <c r="I92" s="35"/>
      <c r="J92" s="45">
        <f t="shared" si="8"/>
        <v>1295.7463857400999</v>
      </c>
      <c r="K92" s="43">
        <f t="shared" si="9"/>
        <v>0</v>
      </c>
      <c r="L92" s="35">
        <v>1</v>
      </c>
      <c r="M92" s="35"/>
      <c r="N92" s="43">
        <f t="shared" si="10"/>
        <v>1295.7463857400999</v>
      </c>
      <c r="O92" s="9">
        <f t="shared" si="11"/>
        <v>0</v>
      </c>
    </row>
    <row r="93" spans="1:15" ht="12.75">
      <c r="A93">
        <v>367</v>
      </c>
      <c r="B93">
        <v>136545</v>
      </c>
      <c r="C93">
        <v>3076.7721695006</v>
      </c>
      <c r="D93" t="s">
        <v>168</v>
      </c>
      <c r="F93" s="2" t="s">
        <v>63</v>
      </c>
      <c r="G93" s="2" t="s">
        <v>63</v>
      </c>
      <c r="H93" s="35">
        <v>1</v>
      </c>
      <c r="I93" s="35"/>
      <c r="J93" s="45">
        <f t="shared" si="8"/>
        <v>3076.7721695006</v>
      </c>
      <c r="K93" s="43">
        <f t="shared" si="9"/>
        <v>0</v>
      </c>
      <c r="L93" s="35">
        <v>1</v>
      </c>
      <c r="M93" s="35"/>
      <c r="N93" s="43">
        <f t="shared" si="10"/>
        <v>3076.7721695006</v>
      </c>
      <c r="O93" s="9">
        <f t="shared" si="11"/>
        <v>0</v>
      </c>
    </row>
    <row r="94" spans="1:15" ht="12.75">
      <c r="A94">
        <v>367</v>
      </c>
      <c r="B94">
        <v>136546</v>
      </c>
      <c r="C94">
        <v>1289.7434702408998</v>
      </c>
      <c r="D94" t="s">
        <v>168</v>
      </c>
      <c r="F94" s="2" t="s">
        <v>63</v>
      </c>
      <c r="G94" s="2" t="s">
        <v>63</v>
      </c>
      <c r="H94" s="35">
        <v>1</v>
      </c>
      <c r="I94" s="35"/>
      <c r="J94" s="45">
        <f t="shared" si="8"/>
        <v>1289.7434702408998</v>
      </c>
      <c r="K94" s="43">
        <f t="shared" si="9"/>
        <v>0</v>
      </c>
      <c r="L94" s="35">
        <v>1</v>
      </c>
      <c r="M94" s="35"/>
      <c r="N94" s="43">
        <f t="shared" si="10"/>
        <v>1289.7434702408998</v>
      </c>
      <c r="O94" s="9">
        <f t="shared" si="11"/>
        <v>0</v>
      </c>
    </row>
    <row r="95" spans="1:15" ht="12.75">
      <c r="A95">
        <v>367</v>
      </c>
      <c r="B95">
        <v>136547</v>
      </c>
      <c r="C95">
        <v>1706.9839787893</v>
      </c>
      <c r="D95" t="s">
        <v>168</v>
      </c>
      <c r="F95" s="2" t="s">
        <v>63</v>
      </c>
      <c r="G95" s="2" t="s">
        <v>63</v>
      </c>
      <c r="H95" s="35">
        <v>1</v>
      </c>
      <c r="I95" s="35"/>
      <c r="J95" s="45">
        <f t="shared" si="8"/>
        <v>1706.9839787893</v>
      </c>
      <c r="K95" s="43">
        <f t="shared" si="9"/>
        <v>0</v>
      </c>
      <c r="L95" s="35">
        <v>1</v>
      </c>
      <c r="M95" s="35"/>
      <c r="N95" s="43">
        <f t="shared" si="10"/>
        <v>1706.9839787893</v>
      </c>
      <c r="O95" s="9">
        <f t="shared" si="11"/>
        <v>0</v>
      </c>
    </row>
    <row r="96" spans="1:15" ht="12.75">
      <c r="A96">
        <v>367</v>
      </c>
      <c r="B96">
        <v>136485</v>
      </c>
      <c r="C96">
        <v>1349.2779043689</v>
      </c>
      <c r="D96" t="s">
        <v>168</v>
      </c>
      <c r="F96" s="2" t="s">
        <v>63</v>
      </c>
      <c r="G96" s="2" t="s">
        <v>63</v>
      </c>
      <c r="H96" s="35">
        <v>1</v>
      </c>
      <c r="I96" s="35"/>
      <c r="J96" s="45">
        <f t="shared" si="8"/>
        <v>1349.2779043689</v>
      </c>
      <c r="K96" s="43">
        <f t="shared" si="9"/>
        <v>0</v>
      </c>
      <c r="L96" s="35">
        <v>1</v>
      </c>
      <c r="M96" s="35"/>
      <c r="N96" s="43">
        <f t="shared" si="10"/>
        <v>1349.2779043689</v>
      </c>
      <c r="O96" s="9">
        <f t="shared" si="11"/>
        <v>0</v>
      </c>
    </row>
    <row r="97" spans="1:15" ht="12.75">
      <c r="A97">
        <v>684</v>
      </c>
      <c r="B97">
        <v>123709</v>
      </c>
      <c r="C97">
        <v>3685.5287639769</v>
      </c>
      <c r="D97" t="s">
        <v>168</v>
      </c>
      <c r="F97" s="2" t="s">
        <v>63</v>
      </c>
      <c r="G97" s="2" t="s">
        <v>295</v>
      </c>
      <c r="H97" s="35">
        <v>1</v>
      </c>
      <c r="I97" s="35"/>
      <c r="J97" s="45">
        <f t="shared" si="8"/>
        <v>3685.5287639769</v>
      </c>
      <c r="K97" s="43">
        <f t="shared" si="9"/>
        <v>0</v>
      </c>
      <c r="L97" s="35">
        <v>0.5</v>
      </c>
      <c r="M97" s="35">
        <v>0.25</v>
      </c>
      <c r="N97" s="43">
        <f t="shared" si="10"/>
        <v>1842.76438198845</v>
      </c>
      <c r="O97" s="9">
        <f t="shared" si="11"/>
        <v>921.382190994225</v>
      </c>
    </row>
    <row r="98" spans="1:15" ht="12.75">
      <c r="A98">
        <v>685</v>
      </c>
      <c r="B98">
        <v>126773</v>
      </c>
      <c r="C98">
        <v>26256.690404474997</v>
      </c>
      <c r="D98" t="s">
        <v>168</v>
      </c>
      <c r="F98" s="2" t="s">
        <v>63</v>
      </c>
      <c r="G98" s="2" t="s">
        <v>296</v>
      </c>
      <c r="H98" s="35">
        <v>1</v>
      </c>
      <c r="I98" s="35"/>
      <c r="J98" s="45">
        <f t="shared" si="8"/>
        <v>26256.690404474997</v>
      </c>
      <c r="K98" s="43">
        <f t="shared" si="9"/>
        <v>0</v>
      </c>
      <c r="L98" s="35">
        <v>0.5</v>
      </c>
      <c r="M98" s="35">
        <v>0.25</v>
      </c>
      <c r="N98" s="43">
        <f t="shared" si="10"/>
        <v>13128.345202237499</v>
      </c>
      <c r="O98" s="9">
        <f t="shared" si="11"/>
        <v>6564.172601118749</v>
      </c>
    </row>
    <row r="99" spans="1:15" ht="12.75">
      <c r="A99">
        <v>708</v>
      </c>
      <c r="B99">
        <v>123596</v>
      </c>
      <c r="C99">
        <v>1945.9012182740998</v>
      </c>
      <c r="D99" t="s">
        <v>168</v>
      </c>
      <c r="F99" s="2" t="s">
        <v>63</v>
      </c>
      <c r="G99" s="2" t="s">
        <v>63</v>
      </c>
      <c r="H99" s="35">
        <v>1</v>
      </c>
      <c r="I99" s="35"/>
      <c r="J99" s="45">
        <f t="shared" si="8"/>
        <v>1945.9012182740998</v>
      </c>
      <c r="K99" s="43">
        <f t="shared" si="9"/>
        <v>0</v>
      </c>
      <c r="L99" s="35">
        <v>1</v>
      </c>
      <c r="M99" s="35"/>
      <c r="N99" s="43">
        <f t="shared" si="10"/>
        <v>1945.9012182740998</v>
      </c>
      <c r="O99" s="9">
        <f t="shared" si="11"/>
        <v>0</v>
      </c>
    </row>
    <row r="100" spans="1:15" ht="12.75">
      <c r="A100">
        <v>780</v>
      </c>
      <c r="B100">
        <v>133557</v>
      </c>
      <c r="C100">
        <v>5175.661807715899</v>
      </c>
      <c r="D100" t="s">
        <v>168</v>
      </c>
      <c r="F100" s="2" t="s">
        <v>63</v>
      </c>
      <c r="G100" s="2" t="s">
        <v>68</v>
      </c>
      <c r="H100" s="35"/>
      <c r="I100" s="35">
        <v>0.5</v>
      </c>
      <c r="J100" s="45">
        <f t="shared" si="8"/>
        <v>0</v>
      </c>
      <c r="K100" s="43">
        <f t="shared" si="9"/>
        <v>2587.8309038579496</v>
      </c>
      <c r="L100" s="35"/>
      <c r="M100" s="35">
        <v>0.5</v>
      </c>
      <c r="N100" s="43">
        <f t="shared" si="10"/>
        <v>0</v>
      </c>
      <c r="O100" s="9">
        <f t="shared" si="11"/>
        <v>2587.8309038579496</v>
      </c>
    </row>
    <row r="101" spans="1:15" ht="12.75">
      <c r="A101">
        <v>780</v>
      </c>
      <c r="B101">
        <v>133011</v>
      </c>
      <c r="C101">
        <v>4491.268396494899</v>
      </c>
      <c r="D101" t="s">
        <v>168</v>
      </c>
      <c r="F101" s="2" t="s">
        <v>63</v>
      </c>
      <c r="G101" s="2" t="s">
        <v>296</v>
      </c>
      <c r="H101" s="35">
        <v>1</v>
      </c>
      <c r="I101" s="35"/>
      <c r="J101" s="45">
        <f t="shared" si="8"/>
        <v>4491.268396494899</v>
      </c>
      <c r="K101" s="43">
        <f t="shared" si="9"/>
        <v>0</v>
      </c>
      <c r="L101" s="35">
        <v>0.5</v>
      </c>
      <c r="M101" s="35">
        <v>0.25</v>
      </c>
      <c r="N101" s="43">
        <f t="shared" si="10"/>
        <v>2245.6341982474496</v>
      </c>
      <c r="O101" s="9">
        <f t="shared" si="11"/>
        <v>1122.8170991237248</v>
      </c>
    </row>
    <row r="102" spans="1:15" ht="12.75">
      <c r="A102">
        <v>781</v>
      </c>
      <c r="B102">
        <v>133396</v>
      </c>
      <c r="C102">
        <v>3194.0929930284997</v>
      </c>
      <c r="D102" t="s">
        <v>168</v>
      </c>
      <c r="F102" s="2" t="s">
        <v>63</v>
      </c>
      <c r="G102" s="2" t="s">
        <v>63</v>
      </c>
      <c r="H102" s="35">
        <v>1</v>
      </c>
      <c r="I102" s="35"/>
      <c r="J102" s="45">
        <f t="shared" si="8"/>
        <v>3194.0929930284997</v>
      </c>
      <c r="K102" s="43">
        <f t="shared" si="9"/>
        <v>0</v>
      </c>
      <c r="L102" s="35">
        <v>1</v>
      </c>
      <c r="M102" s="35"/>
      <c r="N102" s="43">
        <f t="shared" si="10"/>
        <v>3194.0929930284997</v>
      </c>
      <c r="O102" s="9">
        <f t="shared" si="11"/>
        <v>0</v>
      </c>
    </row>
    <row r="103" spans="1:15" ht="12.75">
      <c r="A103">
        <v>184</v>
      </c>
      <c r="B103">
        <v>114806</v>
      </c>
      <c r="C103">
        <v>19620.804488613998</v>
      </c>
      <c r="D103" t="s">
        <v>168</v>
      </c>
      <c r="F103" s="2" t="s">
        <v>137</v>
      </c>
      <c r="G103" s="2" t="s">
        <v>137</v>
      </c>
      <c r="H103" s="35">
        <v>1</v>
      </c>
      <c r="I103" s="35"/>
      <c r="J103" s="45">
        <f aca="true" t="shared" si="12" ref="J103:J134">H103*C103</f>
        <v>19620.804488613998</v>
      </c>
      <c r="K103" s="43">
        <f aca="true" t="shared" si="13" ref="K103:K134">I103*C103</f>
        <v>0</v>
      </c>
      <c r="L103" s="35">
        <v>1</v>
      </c>
      <c r="M103" s="35"/>
      <c r="N103" s="43">
        <f aca="true" t="shared" si="14" ref="N103:N134">L103*C103</f>
        <v>19620.804488613998</v>
      </c>
      <c r="O103" s="9">
        <f aca="true" t="shared" si="15" ref="O103:O134">M103*C103</f>
        <v>0</v>
      </c>
    </row>
    <row r="104" spans="1:15" ht="12.75">
      <c r="A104">
        <v>188</v>
      </c>
      <c r="B104">
        <v>115904</v>
      </c>
      <c r="C104">
        <v>5933.430408999299</v>
      </c>
      <c r="D104" t="s">
        <v>168</v>
      </c>
      <c r="F104" s="2" t="s">
        <v>137</v>
      </c>
      <c r="G104" s="2" t="s">
        <v>137</v>
      </c>
      <c r="H104" s="35">
        <v>1</v>
      </c>
      <c r="I104" s="35"/>
      <c r="J104" s="45">
        <f t="shared" si="12"/>
        <v>5933.430408999299</v>
      </c>
      <c r="K104" s="43">
        <f t="shared" si="13"/>
        <v>0</v>
      </c>
      <c r="L104" s="35">
        <v>1</v>
      </c>
      <c r="M104" s="35"/>
      <c r="N104" s="43">
        <f t="shared" si="14"/>
        <v>5933.430408999299</v>
      </c>
      <c r="O104" s="9">
        <f t="shared" si="15"/>
        <v>0</v>
      </c>
    </row>
    <row r="105" spans="1:15" ht="12.75">
      <c r="A105">
        <v>388</v>
      </c>
      <c r="B105">
        <v>137359</v>
      </c>
      <c r="C105">
        <v>3814.4801646098</v>
      </c>
      <c r="D105" t="s">
        <v>168</v>
      </c>
      <c r="F105" s="2" t="s">
        <v>137</v>
      </c>
      <c r="G105" s="2" t="s">
        <v>137</v>
      </c>
      <c r="H105" s="35">
        <v>1</v>
      </c>
      <c r="I105" s="35"/>
      <c r="J105" s="45">
        <f t="shared" si="12"/>
        <v>3814.4801646098</v>
      </c>
      <c r="K105" s="43">
        <f t="shared" si="13"/>
        <v>0</v>
      </c>
      <c r="L105" s="35">
        <v>1</v>
      </c>
      <c r="M105" s="35"/>
      <c r="N105" s="43">
        <f t="shared" si="14"/>
        <v>3814.4801646098</v>
      </c>
      <c r="O105" s="9">
        <f t="shared" si="15"/>
        <v>0</v>
      </c>
    </row>
    <row r="106" spans="1:15" ht="12.75">
      <c r="A106">
        <v>388</v>
      </c>
      <c r="B106">
        <v>137395</v>
      </c>
      <c r="C106">
        <v>12480.102051591999</v>
      </c>
      <c r="D106" t="s">
        <v>168</v>
      </c>
      <c r="F106" s="2" t="s">
        <v>137</v>
      </c>
      <c r="G106" s="2" t="s">
        <v>137</v>
      </c>
      <c r="H106" s="35">
        <v>1</v>
      </c>
      <c r="I106" s="35"/>
      <c r="J106" s="45">
        <f t="shared" si="12"/>
        <v>12480.102051591999</v>
      </c>
      <c r="K106" s="43">
        <f t="shared" si="13"/>
        <v>0</v>
      </c>
      <c r="L106" s="35">
        <v>1</v>
      </c>
      <c r="M106" s="35"/>
      <c r="N106" s="43">
        <f t="shared" si="14"/>
        <v>12480.102051591999</v>
      </c>
      <c r="O106" s="9">
        <f t="shared" si="15"/>
        <v>0</v>
      </c>
    </row>
    <row r="107" spans="1:15" ht="12.75">
      <c r="A107">
        <v>388</v>
      </c>
      <c r="B107">
        <v>137114</v>
      </c>
      <c r="C107">
        <v>2257.7521715574</v>
      </c>
      <c r="D107" t="s">
        <v>168</v>
      </c>
      <c r="F107" s="2" t="s">
        <v>137</v>
      </c>
      <c r="G107" s="2" t="s">
        <v>137</v>
      </c>
      <c r="H107" s="35">
        <v>1</v>
      </c>
      <c r="I107" s="35"/>
      <c r="J107" s="45">
        <f t="shared" si="12"/>
        <v>2257.7521715574</v>
      </c>
      <c r="K107" s="43">
        <f t="shared" si="13"/>
        <v>0</v>
      </c>
      <c r="L107" s="35">
        <v>1</v>
      </c>
      <c r="M107" s="35"/>
      <c r="N107" s="43">
        <f t="shared" si="14"/>
        <v>2257.7521715574</v>
      </c>
      <c r="O107" s="9">
        <f t="shared" si="15"/>
        <v>0</v>
      </c>
    </row>
    <row r="108" spans="1:15" ht="12.75">
      <c r="A108">
        <v>389</v>
      </c>
      <c r="B108">
        <v>135902</v>
      </c>
      <c r="C108">
        <v>2850.6473956331997</v>
      </c>
      <c r="D108" t="s">
        <v>168</v>
      </c>
      <c r="F108" s="2" t="s">
        <v>137</v>
      </c>
      <c r="G108" s="2" t="s">
        <v>36</v>
      </c>
      <c r="H108" s="35"/>
      <c r="I108" s="35"/>
      <c r="J108" s="45">
        <f t="shared" si="12"/>
        <v>0</v>
      </c>
      <c r="K108" s="43">
        <f t="shared" si="13"/>
        <v>0</v>
      </c>
      <c r="L108" s="35"/>
      <c r="M108" s="35"/>
      <c r="N108" s="43">
        <f t="shared" si="14"/>
        <v>0</v>
      </c>
      <c r="O108" s="9">
        <f t="shared" si="15"/>
        <v>0</v>
      </c>
    </row>
    <row r="109" spans="1:15" ht="12.75">
      <c r="A109">
        <v>389</v>
      </c>
      <c r="B109">
        <v>135228</v>
      </c>
      <c r="C109">
        <v>2587.4230712728</v>
      </c>
      <c r="D109" t="s">
        <v>168</v>
      </c>
      <c r="F109" s="2" t="s">
        <v>137</v>
      </c>
      <c r="G109" s="2" t="s">
        <v>137</v>
      </c>
      <c r="H109" s="35">
        <v>1</v>
      </c>
      <c r="I109" s="35"/>
      <c r="J109" s="45">
        <f t="shared" si="12"/>
        <v>2587.4230712728</v>
      </c>
      <c r="K109" s="43">
        <f t="shared" si="13"/>
        <v>0</v>
      </c>
      <c r="L109" s="35">
        <v>1</v>
      </c>
      <c r="M109" s="35"/>
      <c r="N109" s="43">
        <f t="shared" si="14"/>
        <v>2587.4230712728</v>
      </c>
      <c r="O109" s="9">
        <f t="shared" si="15"/>
        <v>0</v>
      </c>
    </row>
    <row r="110" spans="1:15" ht="12.75">
      <c r="A110">
        <v>389</v>
      </c>
      <c r="B110">
        <v>137268</v>
      </c>
      <c r="C110">
        <v>19205.712279468997</v>
      </c>
      <c r="D110" t="s">
        <v>168</v>
      </c>
      <c r="F110" s="2" t="s">
        <v>137</v>
      </c>
      <c r="G110" s="2" t="s">
        <v>137</v>
      </c>
      <c r="H110" s="35">
        <v>1</v>
      </c>
      <c r="I110" s="35"/>
      <c r="J110" s="45">
        <f t="shared" si="12"/>
        <v>19205.712279468997</v>
      </c>
      <c r="K110" s="43">
        <f t="shared" si="13"/>
        <v>0</v>
      </c>
      <c r="L110" s="35">
        <v>1</v>
      </c>
      <c r="M110" s="35"/>
      <c r="N110" s="43">
        <f t="shared" si="14"/>
        <v>19205.712279468997</v>
      </c>
      <c r="O110" s="9">
        <f t="shared" si="15"/>
        <v>0</v>
      </c>
    </row>
    <row r="111" spans="1:15" ht="12.75">
      <c r="A111">
        <v>389</v>
      </c>
      <c r="B111">
        <v>137533</v>
      </c>
      <c r="C111">
        <v>3981.7360374894997</v>
      </c>
      <c r="D111" t="s">
        <v>168</v>
      </c>
      <c r="F111" s="2" t="s">
        <v>137</v>
      </c>
      <c r="G111" s="2" t="s">
        <v>137</v>
      </c>
      <c r="H111" s="35">
        <v>1</v>
      </c>
      <c r="I111" s="35"/>
      <c r="J111" s="45">
        <f t="shared" si="12"/>
        <v>3981.7360374894997</v>
      </c>
      <c r="K111" s="43">
        <f t="shared" si="13"/>
        <v>0</v>
      </c>
      <c r="L111" s="35">
        <v>1</v>
      </c>
      <c r="M111" s="35"/>
      <c r="N111" s="43">
        <f t="shared" si="14"/>
        <v>3981.7360374894997</v>
      </c>
      <c r="O111" s="9">
        <f t="shared" si="15"/>
        <v>0</v>
      </c>
    </row>
    <row r="112" spans="1:15" ht="12.75">
      <c r="A112">
        <v>391</v>
      </c>
      <c r="B112">
        <v>140348</v>
      </c>
      <c r="C112">
        <v>7958.492451645399</v>
      </c>
      <c r="D112" t="s">
        <v>168</v>
      </c>
      <c r="F112" s="2" t="s">
        <v>137</v>
      </c>
      <c r="G112" s="2" t="s">
        <v>45</v>
      </c>
      <c r="H112" s="35"/>
      <c r="I112" s="35">
        <v>0.5</v>
      </c>
      <c r="J112" s="45">
        <f t="shared" si="12"/>
        <v>0</v>
      </c>
      <c r="K112" s="43">
        <f t="shared" si="13"/>
        <v>3979.2462258226997</v>
      </c>
      <c r="L112" s="35"/>
      <c r="M112" s="35">
        <v>0.5</v>
      </c>
      <c r="N112" s="43">
        <f t="shared" si="14"/>
        <v>0</v>
      </c>
      <c r="O112" s="9">
        <f t="shared" si="15"/>
        <v>3979.2462258226997</v>
      </c>
    </row>
    <row r="113" spans="1:15" ht="12.75">
      <c r="A113">
        <v>392</v>
      </c>
      <c r="B113">
        <v>136263</v>
      </c>
      <c r="C113">
        <v>6205.193423002999</v>
      </c>
      <c r="D113" t="s">
        <v>168</v>
      </c>
      <c r="F113" s="2" t="s">
        <v>137</v>
      </c>
      <c r="G113" s="2" t="s">
        <v>298</v>
      </c>
      <c r="H113" s="35">
        <v>1</v>
      </c>
      <c r="I113" s="35"/>
      <c r="J113" s="45">
        <f t="shared" si="12"/>
        <v>6205.193423002999</v>
      </c>
      <c r="K113" s="43">
        <f t="shared" si="13"/>
        <v>0</v>
      </c>
      <c r="L113" s="35">
        <v>0.5</v>
      </c>
      <c r="M113" s="35">
        <v>0.25</v>
      </c>
      <c r="N113" s="43">
        <f t="shared" si="14"/>
        <v>3102.5967115014996</v>
      </c>
      <c r="O113" s="9">
        <f t="shared" si="15"/>
        <v>1551.2983557507498</v>
      </c>
    </row>
    <row r="114" spans="1:15" ht="12.75">
      <c r="A114">
        <v>392</v>
      </c>
      <c r="B114">
        <v>140243</v>
      </c>
      <c r="C114">
        <v>3588.1865848190996</v>
      </c>
      <c r="D114" t="s">
        <v>168</v>
      </c>
      <c r="F114" s="2" t="s">
        <v>137</v>
      </c>
      <c r="G114" s="2" t="s">
        <v>137</v>
      </c>
      <c r="H114" s="35">
        <v>1</v>
      </c>
      <c r="I114" s="35"/>
      <c r="J114" s="45">
        <f t="shared" si="12"/>
        <v>3588.1865848190996</v>
      </c>
      <c r="K114" s="43">
        <f t="shared" si="13"/>
        <v>0</v>
      </c>
      <c r="L114" s="35">
        <v>1</v>
      </c>
      <c r="M114" s="35"/>
      <c r="N114" s="43">
        <f t="shared" si="14"/>
        <v>3588.1865848190996</v>
      </c>
      <c r="O114" s="9">
        <f t="shared" si="15"/>
        <v>0</v>
      </c>
    </row>
    <row r="115" spans="1:15" ht="12.75">
      <c r="A115">
        <v>392</v>
      </c>
      <c r="B115">
        <v>140007</v>
      </c>
      <c r="C115">
        <v>58880.30136040699</v>
      </c>
      <c r="D115" t="s">
        <v>168</v>
      </c>
      <c r="F115" s="2" t="s">
        <v>137</v>
      </c>
      <c r="G115" s="2" t="s">
        <v>137</v>
      </c>
      <c r="H115" s="35">
        <v>1</v>
      </c>
      <c r="I115" s="35"/>
      <c r="J115" s="45">
        <f t="shared" si="12"/>
        <v>58880.30136040699</v>
      </c>
      <c r="K115" s="43">
        <f t="shared" si="13"/>
        <v>0</v>
      </c>
      <c r="L115" s="35">
        <v>1</v>
      </c>
      <c r="M115" s="35"/>
      <c r="N115" s="43">
        <f t="shared" si="14"/>
        <v>58880.30136040699</v>
      </c>
      <c r="O115" s="9">
        <f t="shared" si="15"/>
        <v>0</v>
      </c>
    </row>
    <row r="116" spans="1:15" ht="12.75">
      <c r="A116">
        <v>449</v>
      </c>
      <c r="B116">
        <v>142513</v>
      </c>
      <c r="C116">
        <v>27774.692147044</v>
      </c>
      <c r="D116" t="s">
        <v>168</v>
      </c>
      <c r="F116" s="2" t="s">
        <v>137</v>
      </c>
      <c r="G116" s="2" t="s">
        <v>298</v>
      </c>
      <c r="H116" s="35">
        <v>1</v>
      </c>
      <c r="I116" s="35"/>
      <c r="J116" s="45">
        <f t="shared" si="12"/>
        <v>27774.692147044</v>
      </c>
      <c r="K116" s="43">
        <f t="shared" si="13"/>
        <v>0</v>
      </c>
      <c r="L116" s="35">
        <v>0.5</v>
      </c>
      <c r="M116" s="35">
        <v>0.25</v>
      </c>
      <c r="N116" s="43">
        <f t="shared" si="14"/>
        <v>13887.346073522</v>
      </c>
      <c r="O116" s="9">
        <f t="shared" si="15"/>
        <v>6943.673036761</v>
      </c>
    </row>
    <row r="117" spans="1:15" ht="12.75">
      <c r="A117">
        <v>577</v>
      </c>
      <c r="B117">
        <v>112699</v>
      </c>
      <c r="C117">
        <v>20186.380318117997</v>
      </c>
      <c r="D117" t="s">
        <v>168</v>
      </c>
      <c r="F117" s="2" t="s">
        <v>137</v>
      </c>
      <c r="G117" s="2" t="s">
        <v>137</v>
      </c>
      <c r="H117" s="35">
        <v>1</v>
      </c>
      <c r="I117" s="35"/>
      <c r="J117" s="45">
        <f t="shared" si="12"/>
        <v>20186.380318117997</v>
      </c>
      <c r="K117" s="43">
        <f t="shared" si="13"/>
        <v>0</v>
      </c>
      <c r="L117" s="35">
        <v>1</v>
      </c>
      <c r="M117" s="35"/>
      <c r="N117" s="43">
        <f t="shared" si="14"/>
        <v>20186.380318117997</v>
      </c>
      <c r="O117" s="9">
        <f t="shared" si="15"/>
        <v>0</v>
      </c>
    </row>
    <row r="118" spans="1:15" ht="12.75">
      <c r="A118">
        <v>636</v>
      </c>
      <c r="B118">
        <v>115550</v>
      </c>
      <c r="C118">
        <v>9005.0722213537</v>
      </c>
      <c r="D118" t="s">
        <v>168</v>
      </c>
      <c r="F118" s="2" t="s">
        <v>137</v>
      </c>
      <c r="G118" s="2" t="s">
        <v>310</v>
      </c>
      <c r="H118" s="35"/>
      <c r="I118" s="35"/>
      <c r="J118" s="45">
        <f t="shared" si="12"/>
        <v>0</v>
      </c>
      <c r="K118" s="43">
        <f t="shared" si="13"/>
        <v>0</v>
      </c>
      <c r="L118" s="35"/>
      <c r="M118" s="35"/>
      <c r="N118" s="43">
        <f t="shared" si="14"/>
        <v>0</v>
      </c>
      <c r="O118" s="9">
        <f t="shared" si="15"/>
        <v>0</v>
      </c>
    </row>
    <row r="119" spans="1:15" ht="12.75">
      <c r="A119">
        <v>451</v>
      </c>
      <c r="B119">
        <v>140314</v>
      </c>
      <c r="C119">
        <v>133104.58205054</v>
      </c>
      <c r="D119" t="s">
        <v>168</v>
      </c>
      <c r="F119" s="2" t="s">
        <v>304</v>
      </c>
      <c r="G119" s="2" t="s">
        <v>277</v>
      </c>
      <c r="H119" s="35">
        <v>1</v>
      </c>
      <c r="I119" s="35"/>
      <c r="J119" s="45">
        <f t="shared" si="12"/>
        <v>133104.58205054</v>
      </c>
      <c r="K119" s="43">
        <f t="shared" si="13"/>
        <v>0</v>
      </c>
      <c r="L119" s="35">
        <v>0.5</v>
      </c>
      <c r="M119" s="35">
        <v>0.25</v>
      </c>
      <c r="N119" s="43">
        <f t="shared" si="14"/>
        <v>66552.29102527</v>
      </c>
      <c r="O119" s="9">
        <f t="shared" si="15"/>
        <v>33276.145512635</v>
      </c>
    </row>
    <row r="120" spans="1:15" ht="12.75">
      <c r="A120">
        <v>390</v>
      </c>
      <c r="B120">
        <v>138054</v>
      </c>
      <c r="C120">
        <v>28995.166015035997</v>
      </c>
      <c r="D120" t="s">
        <v>168</v>
      </c>
      <c r="F120" s="2" t="s">
        <v>299</v>
      </c>
      <c r="G120" s="2" t="s">
        <v>137</v>
      </c>
      <c r="H120" s="35">
        <v>1</v>
      </c>
      <c r="I120" s="35"/>
      <c r="J120" s="45">
        <f t="shared" si="12"/>
        <v>28995.166015035997</v>
      </c>
      <c r="K120" s="43">
        <f t="shared" si="13"/>
        <v>0</v>
      </c>
      <c r="L120" s="35">
        <v>1</v>
      </c>
      <c r="M120" s="35"/>
      <c r="N120" s="43">
        <f t="shared" si="14"/>
        <v>28995.166015035997</v>
      </c>
      <c r="O120" s="9">
        <f t="shared" si="15"/>
        <v>0</v>
      </c>
    </row>
    <row r="121" spans="1:15" ht="12.75">
      <c r="A121">
        <v>390</v>
      </c>
      <c r="B121">
        <v>138138</v>
      </c>
      <c r="C121">
        <v>3126.3139150804</v>
      </c>
      <c r="D121" t="s">
        <v>168</v>
      </c>
      <c r="F121" s="2" t="s">
        <v>299</v>
      </c>
      <c r="G121" s="2" t="s">
        <v>137</v>
      </c>
      <c r="H121" s="35">
        <v>1</v>
      </c>
      <c r="I121" s="35"/>
      <c r="J121" s="45">
        <f t="shared" si="12"/>
        <v>3126.3139150804</v>
      </c>
      <c r="K121" s="43">
        <f t="shared" si="13"/>
        <v>0</v>
      </c>
      <c r="L121" s="35">
        <v>1</v>
      </c>
      <c r="M121" s="35"/>
      <c r="N121" s="43">
        <f t="shared" si="14"/>
        <v>3126.3139150804</v>
      </c>
      <c r="O121" s="9">
        <f t="shared" si="15"/>
        <v>0</v>
      </c>
    </row>
    <row r="122" spans="1:15" ht="12.75">
      <c r="A122">
        <v>367</v>
      </c>
      <c r="B122">
        <v>137365</v>
      </c>
      <c r="C122">
        <v>2480.4280999674997</v>
      </c>
      <c r="D122" t="s">
        <v>168</v>
      </c>
      <c r="F122" s="2" t="s">
        <v>133</v>
      </c>
      <c r="G122" s="2" t="s">
        <v>295</v>
      </c>
      <c r="H122" s="35">
        <v>1</v>
      </c>
      <c r="I122" s="35"/>
      <c r="J122" s="45">
        <f t="shared" si="12"/>
        <v>2480.4280999674997</v>
      </c>
      <c r="K122" s="43">
        <f t="shared" si="13"/>
        <v>0</v>
      </c>
      <c r="L122" s="35">
        <v>0.5</v>
      </c>
      <c r="M122" s="35">
        <v>0.25</v>
      </c>
      <c r="N122" s="43">
        <f t="shared" si="14"/>
        <v>1240.2140499837499</v>
      </c>
      <c r="O122" s="9">
        <f t="shared" si="15"/>
        <v>620.1070249918749</v>
      </c>
    </row>
    <row r="123" spans="1:15" ht="12.75">
      <c r="A123">
        <v>394</v>
      </c>
      <c r="B123">
        <v>136254</v>
      </c>
      <c r="C123">
        <v>7742.162775412199</v>
      </c>
      <c r="D123" t="s">
        <v>168</v>
      </c>
      <c r="F123" s="2" t="s">
        <v>300</v>
      </c>
      <c r="G123" s="2" t="s">
        <v>301</v>
      </c>
      <c r="H123" s="35">
        <v>1</v>
      </c>
      <c r="I123" s="35"/>
      <c r="J123" s="45">
        <f t="shared" si="12"/>
        <v>7742.162775412199</v>
      </c>
      <c r="K123" s="43">
        <f t="shared" si="13"/>
        <v>0</v>
      </c>
      <c r="L123" s="35">
        <v>1</v>
      </c>
      <c r="M123" s="35"/>
      <c r="N123" s="43">
        <f t="shared" si="14"/>
        <v>7742.162775412199</v>
      </c>
      <c r="O123" s="9">
        <f t="shared" si="15"/>
        <v>0</v>
      </c>
    </row>
    <row r="124" spans="1:15" ht="12.75">
      <c r="A124">
        <v>394</v>
      </c>
      <c r="B124">
        <v>135778</v>
      </c>
      <c r="C124">
        <v>9398.768887057899</v>
      </c>
      <c r="D124" t="s">
        <v>168</v>
      </c>
      <c r="F124" s="2" t="s">
        <v>300</v>
      </c>
      <c r="G124" s="2" t="s">
        <v>301</v>
      </c>
      <c r="H124" s="35">
        <v>1</v>
      </c>
      <c r="I124" s="35"/>
      <c r="J124" s="45">
        <f t="shared" si="12"/>
        <v>9398.768887057899</v>
      </c>
      <c r="K124" s="43">
        <f t="shared" si="13"/>
        <v>0</v>
      </c>
      <c r="L124" s="35">
        <v>1</v>
      </c>
      <c r="M124" s="35"/>
      <c r="N124" s="43">
        <f t="shared" si="14"/>
        <v>9398.768887057899</v>
      </c>
      <c r="O124" s="9">
        <f t="shared" si="15"/>
        <v>0</v>
      </c>
    </row>
    <row r="125" spans="1:15" ht="12.75">
      <c r="A125">
        <v>450</v>
      </c>
      <c r="B125">
        <v>140551</v>
      </c>
      <c r="C125">
        <v>1621.7366333054</v>
      </c>
      <c r="D125" t="s">
        <v>168</v>
      </c>
      <c r="F125" s="2" t="s">
        <v>300</v>
      </c>
      <c r="G125" s="2" t="s">
        <v>301</v>
      </c>
      <c r="H125" s="35">
        <v>1</v>
      </c>
      <c r="I125" s="35"/>
      <c r="J125" s="45">
        <f t="shared" si="12"/>
        <v>1621.7366333054</v>
      </c>
      <c r="K125" s="43">
        <f t="shared" si="13"/>
        <v>0</v>
      </c>
      <c r="L125" s="35">
        <v>1</v>
      </c>
      <c r="M125" s="35"/>
      <c r="N125" s="43">
        <f t="shared" si="14"/>
        <v>1621.7366333054</v>
      </c>
      <c r="O125" s="9">
        <f t="shared" si="15"/>
        <v>0</v>
      </c>
    </row>
    <row r="126" spans="1:15" ht="12.75">
      <c r="A126">
        <v>450</v>
      </c>
      <c r="B126">
        <v>142058</v>
      </c>
      <c r="C126">
        <v>8901.628878064499</v>
      </c>
      <c r="D126" t="s">
        <v>168</v>
      </c>
      <c r="F126" s="2" t="s">
        <v>305</v>
      </c>
      <c r="G126" s="2" t="s">
        <v>301</v>
      </c>
      <c r="H126" s="35">
        <v>1</v>
      </c>
      <c r="I126" s="35"/>
      <c r="J126" s="45">
        <f t="shared" si="12"/>
        <v>8901.628878064499</v>
      </c>
      <c r="K126" s="43">
        <f t="shared" si="13"/>
        <v>0</v>
      </c>
      <c r="L126" s="35">
        <v>0.5</v>
      </c>
      <c r="M126" s="35">
        <v>0.25</v>
      </c>
      <c r="N126" s="43">
        <f t="shared" si="14"/>
        <v>4450.8144390322495</v>
      </c>
      <c r="O126" s="9">
        <f t="shared" si="15"/>
        <v>2225.4072195161248</v>
      </c>
    </row>
    <row r="127" spans="1:15" ht="12.75">
      <c r="A127">
        <v>493</v>
      </c>
      <c r="B127">
        <v>107209</v>
      </c>
      <c r="C127">
        <v>16145.462310485998</v>
      </c>
      <c r="D127" t="s">
        <v>168</v>
      </c>
      <c r="F127" s="2" t="s">
        <v>181</v>
      </c>
      <c r="G127" s="2" t="s">
        <v>185</v>
      </c>
      <c r="H127" s="35"/>
      <c r="I127" s="35">
        <v>0.5</v>
      </c>
      <c r="J127" s="45">
        <f t="shared" si="12"/>
        <v>0</v>
      </c>
      <c r="K127" s="43">
        <f t="shared" si="13"/>
        <v>8072.731155242999</v>
      </c>
      <c r="L127" s="35"/>
      <c r="M127" s="35">
        <v>0.5</v>
      </c>
      <c r="N127" s="43">
        <f t="shared" si="14"/>
        <v>0</v>
      </c>
      <c r="O127" s="9">
        <f t="shared" si="15"/>
        <v>8072.731155242999</v>
      </c>
    </row>
    <row r="128" spans="1:15" ht="12.75">
      <c r="A128">
        <v>495</v>
      </c>
      <c r="B128">
        <v>106551</v>
      </c>
      <c r="C128">
        <v>7773.981332149399</v>
      </c>
      <c r="D128" t="s">
        <v>168</v>
      </c>
      <c r="F128" s="2" t="s">
        <v>181</v>
      </c>
      <c r="G128" s="2" t="s">
        <v>181</v>
      </c>
      <c r="H128" s="35">
        <v>1</v>
      </c>
      <c r="I128" s="35"/>
      <c r="J128" s="45">
        <f t="shared" si="12"/>
        <v>7773.981332149399</v>
      </c>
      <c r="K128" s="43">
        <f t="shared" si="13"/>
        <v>0</v>
      </c>
      <c r="L128" s="35">
        <v>1</v>
      </c>
      <c r="M128" s="35"/>
      <c r="N128" s="43">
        <f t="shared" si="14"/>
        <v>7773.981332149399</v>
      </c>
      <c r="O128" s="9">
        <f t="shared" si="15"/>
        <v>0</v>
      </c>
    </row>
    <row r="129" spans="1:15" ht="12.75">
      <c r="A129">
        <v>495</v>
      </c>
      <c r="B129">
        <v>106204</v>
      </c>
      <c r="C129">
        <v>3742.6804847567996</v>
      </c>
      <c r="D129" t="s">
        <v>168</v>
      </c>
      <c r="F129" s="2" t="s">
        <v>181</v>
      </c>
      <c r="G129" s="2" t="s">
        <v>243</v>
      </c>
      <c r="H129" s="35">
        <v>1</v>
      </c>
      <c r="I129" s="35"/>
      <c r="J129" s="45">
        <f t="shared" si="12"/>
        <v>3742.6804847567996</v>
      </c>
      <c r="K129" s="43">
        <f t="shared" si="13"/>
        <v>0</v>
      </c>
      <c r="L129" s="35">
        <v>0.5</v>
      </c>
      <c r="M129" s="35">
        <v>0.25</v>
      </c>
      <c r="N129" s="43">
        <f t="shared" si="14"/>
        <v>1871.3402423783998</v>
      </c>
      <c r="O129" s="9">
        <f t="shared" si="15"/>
        <v>935.6701211891999</v>
      </c>
    </row>
    <row r="130" spans="1:15" ht="12.75">
      <c r="A130">
        <v>451</v>
      </c>
      <c r="B130">
        <v>142587</v>
      </c>
      <c r="C130">
        <v>849.73046875</v>
      </c>
      <c r="D130" t="s">
        <v>168</v>
      </c>
      <c r="F130" s="2" t="s">
        <v>103</v>
      </c>
      <c r="G130" s="2" t="s">
        <v>83</v>
      </c>
      <c r="H130" s="35">
        <v>1</v>
      </c>
      <c r="I130" s="35"/>
      <c r="J130" s="45">
        <f t="shared" si="12"/>
        <v>849.73046875</v>
      </c>
      <c r="K130" s="43">
        <f t="shared" si="13"/>
        <v>0</v>
      </c>
      <c r="L130" s="35">
        <v>1</v>
      </c>
      <c r="M130" s="35"/>
      <c r="N130" s="43">
        <f t="shared" si="14"/>
        <v>849.73046875</v>
      </c>
      <c r="O130" s="9">
        <f t="shared" si="15"/>
        <v>0</v>
      </c>
    </row>
    <row r="131" spans="1:15" ht="12.75">
      <c r="A131">
        <v>450</v>
      </c>
      <c r="B131">
        <v>140262</v>
      </c>
      <c r="C131">
        <v>15719.400708152</v>
      </c>
      <c r="D131" t="s">
        <v>168</v>
      </c>
      <c r="F131" s="2" t="s">
        <v>302</v>
      </c>
      <c r="G131" s="2" t="s">
        <v>301</v>
      </c>
      <c r="H131" s="35">
        <v>1</v>
      </c>
      <c r="I131" s="35"/>
      <c r="J131" s="45">
        <f t="shared" si="12"/>
        <v>15719.400708152</v>
      </c>
      <c r="K131" s="43">
        <f t="shared" si="13"/>
        <v>0</v>
      </c>
      <c r="L131" s="35">
        <v>0.5</v>
      </c>
      <c r="M131" s="35"/>
      <c r="N131" s="43">
        <f t="shared" si="14"/>
        <v>7859.700354076</v>
      </c>
      <c r="O131" s="9">
        <f t="shared" si="15"/>
        <v>0</v>
      </c>
    </row>
    <row r="132" spans="1:15" ht="12.75">
      <c r="A132">
        <v>450</v>
      </c>
      <c r="B132">
        <v>140367</v>
      </c>
      <c r="C132">
        <v>2101.2879315614996</v>
      </c>
      <c r="D132" t="s">
        <v>168</v>
      </c>
      <c r="F132" s="2" t="s">
        <v>302</v>
      </c>
      <c r="G132" s="2" t="s">
        <v>301</v>
      </c>
      <c r="H132" s="35">
        <v>1</v>
      </c>
      <c r="I132" s="35"/>
      <c r="J132" s="45">
        <f t="shared" si="12"/>
        <v>2101.2879315614996</v>
      </c>
      <c r="K132" s="43">
        <f t="shared" si="13"/>
        <v>0</v>
      </c>
      <c r="L132" s="35">
        <v>0.5</v>
      </c>
      <c r="M132" s="35"/>
      <c r="N132" s="43">
        <f t="shared" si="14"/>
        <v>1050.6439657807498</v>
      </c>
      <c r="O132" s="9">
        <f t="shared" si="15"/>
        <v>0</v>
      </c>
    </row>
    <row r="133" spans="1:15" ht="12.75">
      <c r="A133">
        <v>450</v>
      </c>
      <c r="B133">
        <v>141525</v>
      </c>
      <c r="C133">
        <v>12183.000000007</v>
      </c>
      <c r="D133" t="s">
        <v>168</v>
      </c>
      <c r="F133" s="2" t="s">
        <v>303</v>
      </c>
      <c r="G133" s="2" t="s">
        <v>82</v>
      </c>
      <c r="H133" s="35">
        <v>1</v>
      </c>
      <c r="I133" s="35"/>
      <c r="J133" s="45">
        <f t="shared" si="12"/>
        <v>12183.000000007</v>
      </c>
      <c r="K133" s="43">
        <f t="shared" si="13"/>
        <v>0</v>
      </c>
      <c r="L133" s="35">
        <v>0.5</v>
      </c>
      <c r="M133" s="35">
        <v>0.25</v>
      </c>
      <c r="N133" s="43">
        <f t="shared" si="14"/>
        <v>6091.5000000035</v>
      </c>
      <c r="O133" s="9">
        <f t="shared" si="15"/>
        <v>3045.75000000175</v>
      </c>
    </row>
    <row r="134" spans="1:15" ht="13.5" thickBot="1">
      <c r="A134">
        <v>450</v>
      </c>
      <c r="B134">
        <v>140610</v>
      </c>
      <c r="C134" s="1">
        <v>2828.4921875</v>
      </c>
      <c r="D134" t="s">
        <v>168</v>
      </c>
      <c r="F134" s="3" t="s">
        <v>303</v>
      </c>
      <c r="G134" s="3" t="s">
        <v>82</v>
      </c>
      <c r="H134" s="44">
        <v>1</v>
      </c>
      <c r="I134" s="44"/>
      <c r="J134" s="47">
        <f t="shared" si="12"/>
        <v>2828.4921875</v>
      </c>
      <c r="K134" s="46">
        <f t="shared" si="13"/>
        <v>0</v>
      </c>
      <c r="L134" s="44">
        <v>0.5</v>
      </c>
      <c r="M134" s="44">
        <v>0.25</v>
      </c>
      <c r="N134" s="46">
        <f t="shared" si="14"/>
        <v>1414.24609375</v>
      </c>
      <c r="O134" s="10">
        <f t="shared" si="15"/>
        <v>707.123046875</v>
      </c>
    </row>
    <row r="135" spans="3:15" ht="12.75">
      <c r="C135">
        <f>SUM(C7:C134)</f>
        <v>2259635.167543353</v>
      </c>
      <c r="G135" s="4" t="s">
        <v>106</v>
      </c>
      <c r="H135" s="35">
        <f>SUM(H7:H134)</f>
        <v>111.9</v>
      </c>
      <c r="I135" s="35">
        <f aca="true" t="shared" si="16" ref="I135:O135">SUM(I7:I134)</f>
        <v>5.5</v>
      </c>
      <c r="J135" s="35">
        <f t="shared" si="16"/>
        <v>2153061.2447128696</v>
      </c>
      <c r="K135" s="35">
        <f t="shared" si="16"/>
        <v>33087.03967711709</v>
      </c>
      <c r="L135" s="35">
        <f t="shared" si="16"/>
        <v>96.6</v>
      </c>
      <c r="M135" s="35">
        <f t="shared" si="16"/>
        <v>13.45</v>
      </c>
      <c r="N135" s="35">
        <f t="shared" si="16"/>
        <v>1916336.0022167722</v>
      </c>
      <c r="O135" s="35">
        <f t="shared" si="16"/>
        <v>151781.76146816762</v>
      </c>
    </row>
    <row r="136" spans="7:15" ht="12.75">
      <c r="G136" s="4" t="s">
        <v>107</v>
      </c>
      <c r="H136" s="35">
        <f>COUNT(B7:B134)</f>
        <v>128</v>
      </c>
      <c r="I136" s="35">
        <v>128</v>
      </c>
      <c r="J136" s="43"/>
      <c r="K136" s="43"/>
      <c r="L136" s="35">
        <v>128</v>
      </c>
      <c r="M136" s="35">
        <v>128</v>
      </c>
      <c r="N136" s="43"/>
      <c r="O136" s="43"/>
    </row>
    <row r="137" spans="7:15" ht="12.75">
      <c r="G137" s="5" t="s">
        <v>108</v>
      </c>
      <c r="H137" s="36">
        <f>H135/H136</f>
        <v>0.87421875</v>
      </c>
      <c r="I137" s="36">
        <f>SUM(H135:I135)/I136</f>
        <v>0.9171875</v>
      </c>
      <c r="J137" s="36">
        <f>J135/C135</f>
        <v>0.9528357832444477</v>
      </c>
      <c r="K137" s="36">
        <f>SUM(J135:K135)/C135</f>
        <v>0.9674784300541488</v>
      </c>
      <c r="L137" s="36">
        <f>L135/L136</f>
        <v>0.7546875</v>
      </c>
      <c r="M137" s="36">
        <f>SUM(L135:M135)/M136</f>
        <v>0.859765625</v>
      </c>
      <c r="N137" s="36">
        <f>N135/C135</f>
        <v>0.8480731888680014</v>
      </c>
      <c r="O137" s="36">
        <f>SUM(N135:O135)/C135</f>
        <v>0.9152441037343968</v>
      </c>
    </row>
    <row r="138" spans="8:14" ht="12.75">
      <c r="H138" s="35"/>
      <c r="I138" s="35"/>
      <c r="J138" s="35"/>
      <c r="K138" s="35"/>
      <c r="L138" s="35"/>
      <c r="M138" s="35"/>
      <c r="N138" s="35"/>
    </row>
    <row r="139" spans="1:14" ht="12.75">
      <c r="A139" s="7" t="s">
        <v>313</v>
      </c>
      <c r="E139" t="s">
        <v>292</v>
      </c>
      <c r="H139" s="35"/>
      <c r="I139" s="35"/>
      <c r="J139" s="35"/>
      <c r="K139" s="35"/>
      <c r="L139" s="35"/>
      <c r="M139" s="35"/>
      <c r="N139" s="35"/>
    </row>
    <row r="140" spans="1:14" ht="12.75">
      <c r="A140" t="s">
        <v>126</v>
      </c>
      <c r="H140" s="35"/>
      <c r="I140" s="35"/>
      <c r="J140" s="35"/>
      <c r="K140" s="35"/>
      <c r="L140" s="35"/>
      <c r="M140" s="35"/>
      <c r="N140" s="35"/>
    </row>
    <row r="141" spans="1:14" ht="12.75">
      <c r="A141" t="s">
        <v>127</v>
      </c>
      <c r="H141" s="35"/>
      <c r="I141" s="35"/>
      <c r="J141" s="35"/>
      <c r="K141" s="35"/>
      <c r="L141" s="35"/>
      <c r="M141" s="35"/>
      <c r="N141" s="35"/>
    </row>
    <row r="142" spans="4:15" ht="12.75">
      <c r="D142" t="s">
        <v>19</v>
      </c>
      <c r="E142" t="s">
        <v>20</v>
      </c>
      <c r="H142" s="35" t="s">
        <v>21</v>
      </c>
      <c r="I142" s="35" t="s">
        <v>21</v>
      </c>
      <c r="J142" s="43" t="s">
        <v>118</v>
      </c>
      <c r="K142" s="43" t="s">
        <v>30</v>
      </c>
      <c r="L142" s="35" t="s">
        <v>22</v>
      </c>
      <c r="M142" s="35" t="s">
        <v>22</v>
      </c>
      <c r="N142" s="43" t="s">
        <v>119</v>
      </c>
      <c r="O142" s="9" t="s">
        <v>120</v>
      </c>
    </row>
    <row r="143" spans="1:15" ht="13.5" thickBot="1">
      <c r="A143" s="1" t="s">
        <v>23</v>
      </c>
      <c r="B143" s="1" t="s">
        <v>24</v>
      </c>
      <c r="C143" s="1" t="s">
        <v>25</v>
      </c>
      <c r="D143" s="1" t="s">
        <v>26</v>
      </c>
      <c r="E143" s="1" t="s">
        <v>26</v>
      </c>
      <c r="F143" s="1" t="s">
        <v>27</v>
      </c>
      <c r="G143" s="1" t="s">
        <v>28</v>
      </c>
      <c r="H143" s="44" t="s">
        <v>29</v>
      </c>
      <c r="I143" s="44" t="s">
        <v>30</v>
      </c>
      <c r="J143" s="46" t="s">
        <v>121</v>
      </c>
      <c r="K143" s="46" t="s">
        <v>121</v>
      </c>
      <c r="L143" s="44" t="s">
        <v>29</v>
      </c>
      <c r="M143" s="44" t="s">
        <v>30</v>
      </c>
      <c r="N143" s="46" t="s">
        <v>121</v>
      </c>
      <c r="O143" s="10" t="s">
        <v>121</v>
      </c>
    </row>
    <row r="144" spans="1:15" ht="12.75">
      <c r="A144">
        <v>3101</v>
      </c>
      <c r="B144">
        <v>176861</v>
      </c>
      <c r="C144">
        <v>3078.695851272</v>
      </c>
      <c r="D144" t="s">
        <v>168</v>
      </c>
      <c r="F144" s="2" t="s">
        <v>36</v>
      </c>
      <c r="G144" s="2" t="s">
        <v>45</v>
      </c>
      <c r="H144" s="35">
        <v>1</v>
      </c>
      <c r="I144" s="35"/>
      <c r="J144" s="45">
        <f aca="true" t="shared" si="17" ref="J144:J175">H144*C144</f>
        <v>3078.695851272</v>
      </c>
      <c r="K144" s="43">
        <f aca="true" t="shared" si="18" ref="K144:K175">I144*C144</f>
        <v>0</v>
      </c>
      <c r="L144" s="35">
        <v>1</v>
      </c>
      <c r="M144" s="35"/>
      <c r="N144" s="43">
        <f aca="true" t="shared" si="19" ref="N144:N175">L144*C144</f>
        <v>3078.695851272</v>
      </c>
      <c r="O144" s="9">
        <f aca="true" t="shared" si="20" ref="O144:O175">M144*C144</f>
        <v>0</v>
      </c>
    </row>
    <row r="145" spans="1:15" ht="12.75">
      <c r="A145">
        <v>3101</v>
      </c>
      <c r="B145">
        <v>177193</v>
      </c>
      <c r="C145">
        <v>23546.116548091</v>
      </c>
      <c r="D145" t="s">
        <v>168</v>
      </c>
      <c r="F145" s="2" t="s">
        <v>36</v>
      </c>
      <c r="G145" s="2" t="s">
        <v>45</v>
      </c>
      <c r="H145" s="35">
        <v>1</v>
      </c>
      <c r="I145" s="35"/>
      <c r="J145" s="45">
        <f t="shared" si="17"/>
        <v>23546.116548091</v>
      </c>
      <c r="K145" s="43">
        <f t="shared" si="18"/>
        <v>0</v>
      </c>
      <c r="L145" s="35">
        <v>1</v>
      </c>
      <c r="M145" s="35"/>
      <c r="N145" s="43">
        <f t="shared" si="19"/>
        <v>23546.116548091</v>
      </c>
      <c r="O145" s="9">
        <f t="shared" si="20"/>
        <v>0</v>
      </c>
    </row>
    <row r="146" spans="1:15" ht="12.75">
      <c r="A146">
        <v>3105</v>
      </c>
      <c r="B146">
        <v>180599</v>
      </c>
      <c r="C146">
        <v>3875.1309348643</v>
      </c>
      <c r="D146" t="s">
        <v>168</v>
      </c>
      <c r="F146" s="2" t="s">
        <v>36</v>
      </c>
      <c r="G146" s="2" t="s">
        <v>45</v>
      </c>
      <c r="H146" s="35"/>
      <c r="I146" s="35">
        <v>0.5</v>
      </c>
      <c r="J146" s="45">
        <f t="shared" si="17"/>
        <v>0</v>
      </c>
      <c r="K146" s="43">
        <f t="shared" si="18"/>
        <v>1937.56546743215</v>
      </c>
      <c r="L146" s="35"/>
      <c r="M146" s="35">
        <v>0.5</v>
      </c>
      <c r="N146" s="43">
        <f t="shared" si="19"/>
        <v>0</v>
      </c>
      <c r="O146" s="9">
        <f t="shared" si="20"/>
        <v>1937.56546743215</v>
      </c>
    </row>
    <row r="147" spans="1:15" ht="12.75">
      <c r="A147">
        <v>3109</v>
      </c>
      <c r="B147">
        <v>180777</v>
      </c>
      <c r="C147">
        <v>8092.5283174291</v>
      </c>
      <c r="D147" t="s">
        <v>168</v>
      </c>
      <c r="F147" s="2" t="s">
        <v>36</v>
      </c>
      <c r="G147" s="2" t="s">
        <v>68</v>
      </c>
      <c r="H147" s="35">
        <v>1</v>
      </c>
      <c r="I147" s="35"/>
      <c r="J147" s="45">
        <f t="shared" si="17"/>
        <v>8092.5283174291</v>
      </c>
      <c r="K147" s="43">
        <f t="shared" si="18"/>
        <v>0</v>
      </c>
      <c r="L147" s="35">
        <v>1</v>
      </c>
      <c r="M147" s="35"/>
      <c r="N147" s="43">
        <f t="shared" si="19"/>
        <v>8092.5283174291</v>
      </c>
      <c r="O147" s="9">
        <f t="shared" si="20"/>
        <v>0</v>
      </c>
    </row>
    <row r="148" spans="1:15" ht="12.75">
      <c r="A148">
        <v>3110</v>
      </c>
      <c r="B148">
        <v>180879</v>
      </c>
      <c r="C148">
        <v>10621.238222807999</v>
      </c>
      <c r="D148" t="s">
        <v>168</v>
      </c>
      <c r="F148" s="2" t="s">
        <v>36</v>
      </c>
      <c r="G148" s="2" t="s">
        <v>68</v>
      </c>
      <c r="H148" s="35">
        <v>1</v>
      </c>
      <c r="I148" s="35"/>
      <c r="J148" s="45">
        <f t="shared" si="17"/>
        <v>10621.238222807999</v>
      </c>
      <c r="K148" s="43">
        <f t="shared" si="18"/>
        <v>0</v>
      </c>
      <c r="L148" s="35">
        <v>1</v>
      </c>
      <c r="M148" s="35"/>
      <c r="N148" s="43">
        <f t="shared" si="19"/>
        <v>10621.238222807999</v>
      </c>
      <c r="O148" s="9">
        <f t="shared" si="20"/>
        <v>0</v>
      </c>
    </row>
    <row r="149" spans="1:15" ht="12.75">
      <c r="A149">
        <v>3114</v>
      </c>
      <c r="B149">
        <v>180439</v>
      </c>
      <c r="C149">
        <v>8951.6835514158</v>
      </c>
      <c r="D149" t="s">
        <v>168</v>
      </c>
      <c r="F149" s="2" t="s">
        <v>36</v>
      </c>
      <c r="G149" s="2" t="s">
        <v>183</v>
      </c>
      <c r="H149" s="35">
        <v>1</v>
      </c>
      <c r="I149" s="35"/>
      <c r="J149" s="45">
        <f t="shared" si="17"/>
        <v>8951.6835514158</v>
      </c>
      <c r="K149" s="43">
        <f t="shared" si="18"/>
        <v>0</v>
      </c>
      <c r="L149" s="35">
        <v>0.5</v>
      </c>
      <c r="M149" s="35">
        <v>0.25</v>
      </c>
      <c r="N149" s="43">
        <f t="shared" si="19"/>
        <v>4475.8417757079</v>
      </c>
      <c r="O149" s="9">
        <f t="shared" si="20"/>
        <v>2237.92088785395</v>
      </c>
    </row>
    <row r="150" spans="1:15" ht="12.75">
      <c r="A150">
        <v>3116</v>
      </c>
      <c r="B150">
        <v>179380</v>
      </c>
      <c r="C150">
        <v>33235.144536226995</v>
      </c>
      <c r="D150" t="s">
        <v>168</v>
      </c>
      <c r="F150" s="2" t="s">
        <v>36</v>
      </c>
      <c r="G150" s="2" t="s">
        <v>68</v>
      </c>
      <c r="H150" s="35">
        <v>1</v>
      </c>
      <c r="I150" s="35"/>
      <c r="J150" s="45">
        <f t="shared" si="17"/>
        <v>33235.144536226995</v>
      </c>
      <c r="K150" s="43">
        <f t="shared" si="18"/>
        <v>0</v>
      </c>
      <c r="L150" s="35">
        <v>1</v>
      </c>
      <c r="M150" s="35"/>
      <c r="N150" s="43">
        <f t="shared" si="19"/>
        <v>33235.144536226995</v>
      </c>
      <c r="O150" s="9">
        <f t="shared" si="20"/>
        <v>0</v>
      </c>
    </row>
    <row r="151" spans="1:15" ht="12.75">
      <c r="A151">
        <v>3117</v>
      </c>
      <c r="B151">
        <v>177892</v>
      </c>
      <c r="C151">
        <v>32426.932997986998</v>
      </c>
      <c r="D151" t="s">
        <v>168</v>
      </c>
      <c r="F151" s="2" t="s">
        <v>36</v>
      </c>
      <c r="G151" s="2" t="s">
        <v>68</v>
      </c>
      <c r="H151" s="35">
        <v>1</v>
      </c>
      <c r="I151" s="35"/>
      <c r="J151" s="45">
        <f t="shared" si="17"/>
        <v>32426.932997986998</v>
      </c>
      <c r="K151" s="43">
        <f t="shared" si="18"/>
        <v>0</v>
      </c>
      <c r="L151" s="35">
        <v>1</v>
      </c>
      <c r="M151" s="35"/>
      <c r="N151" s="43">
        <f t="shared" si="19"/>
        <v>32426.932997986998</v>
      </c>
      <c r="O151" s="9">
        <f t="shared" si="20"/>
        <v>0</v>
      </c>
    </row>
    <row r="152" spans="1:15" ht="12.75">
      <c r="A152">
        <v>3118</v>
      </c>
      <c r="B152">
        <v>176662</v>
      </c>
      <c r="C152">
        <v>12249.333747654999</v>
      </c>
      <c r="D152" t="s">
        <v>168</v>
      </c>
      <c r="F152" s="2" t="s">
        <v>36</v>
      </c>
      <c r="G152" s="2" t="s">
        <v>36</v>
      </c>
      <c r="H152" s="35">
        <v>1</v>
      </c>
      <c r="I152" s="35"/>
      <c r="J152" s="45">
        <f t="shared" si="17"/>
        <v>12249.333747654999</v>
      </c>
      <c r="K152" s="43">
        <f t="shared" si="18"/>
        <v>0</v>
      </c>
      <c r="L152" s="35">
        <v>1</v>
      </c>
      <c r="M152" s="35"/>
      <c r="N152" s="43">
        <f t="shared" si="19"/>
        <v>12249.333747654999</v>
      </c>
      <c r="O152" s="9">
        <f t="shared" si="20"/>
        <v>0</v>
      </c>
    </row>
    <row r="153" spans="1:15" ht="12.75">
      <c r="A153">
        <v>3118</v>
      </c>
      <c r="B153">
        <v>176233</v>
      </c>
      <c r="C153">
        <v>1753.8023050465</v>
      </c>
      <c r="D153" t="s">
        <v>168</v>
      </c>
      <c r="F153" s="2" t="s">
        <v>36</v>
      </c>
      <c r="G153" s="2" t="s">
        <v>36</v>
      </c>
      <c r="H153" s="35">
        <v>1</v>
      </c>
      <c r="I153" s="35"/>
      <c r="J153" s="45">
        <f t="shared" si="17"/>
        <v>1753.8023050465</v>
      </c>
      <c r="K153" s="43">
        <f t="shared" si="18"/>
        <v>0</v>
      </c>
      <c r="L153" s="35">
        <v>1</v>
      </c>
      <c r="M153" s="35"/>
      <c r="N153" s="43">
        <f t="shared" si="19"/>
        <v>1753.8023050465</v>
      </c>
      <c r="O153" s="9">
        <f t="shared" si="20"/>
        <v>0</v>
      </c>
    </row>
    <row r="154" spans="1:15" ht="12.75">
      <c r="A154">
        <v>3487</v>
      </c>
      <c r="B154">
        <v>177902</v>
      </c>
      <c r="C154">
        <v>2933.1516497545</v>
      </c>
      <c r="D154" t="s">
        <v>168</v>
      </c>
      <c r="F154" s="2" t="s">
        <v>36</v>
      </c>
      <c r="G154" s="2" t="s">
        <v>36</v>
      </c>
      <c r="H154" s="35">
        <v>1</v>
      </c>
      <c r="I154" s="35"/>
      <c r="J154" s="45">
        <f t="shared" si="17"/>
        <v>2933.1516497545</v>
      </c>
      <c r="K154" s="43">
        <f t="shared" si="18"/>
        <v>0</v>
      </c>
      <c r="L154" s="35">
        <v>1</v>
      </c>
      <c r="M154" s="35"/>
      <c r="N154" s="43">
        <f t="shared" si="19"/>
        <v>2933.1516497545</v>
      </c>
      <c r="O154" s="9">
        <f t="shared" si="20"/>
        <v>0</v>
      </c>
    </row>
    <row r="155" spans="1:15" ht="12.75">
      <c r="A155">
        <v>3536</v>
      </c>
      <c r="B155">
        <v>178629</v>
      </c>
      <c r="C155">
        <v>33881.12417559</v>
      </c>
      <c r="D155" t="s">
        <v>168</v>
      </c>
      <c r="F155" s="2" t="s">
        <v>36</v>
      </c>
      <c r="G155" s="2" t="s">
        <v>45</v>
      </c>
      <c r="H155" s="35"/>
      <c r="I155" s="35">
        <v>0.5</v>
      </c>
      <c r="J155" s="45">
        <f t="shared" si="17"/>
        <v>0</v>
      </c>
      <c r="K155" s="43">
        <f t="shared" si="18"/>
        <v>16940.562087795</v>
      </c>
      <c r="L155" s="35"/>
      <c r="M155" s="35">
        <v>0.5</v>
      </c>
      <c r="N155" s="43">
        <f t="shared" si="19"/>
        <v>0</v>
      </c>
      <c r="O155" s="9">
        <f t="shared" si="20"/>
        <v>16940.562087795</v>
      </c>
    </row>
    <row r="156" spans="1:15" ht="12.75">
      <c r="A156">
        <v>3536</v>
      </c>
      <c r="B156">
        <v>179528</v>
      </c>
      <c r="C156">
        <v>4989.1756353974</v>
      </c>
      <c r="D156" t="s">
        <v>168</v>
      </c>
      <c r="F156" s="2" t="s">
        <v>36</v>
      </c>
      <c r="G156" s="2" t="s">
        <v>45</v>
      </c>
      <c r="H156" s="35"/>
      <c r="I156" s="35">
        <v>0.5</v>
      </c>
      <c r="J156" s="45">
        <f t="shared" si="17"/>
        <v>0</v>
      </c>
      <c r="K156" s="43">
        <f t="shared" si="18"/>
        <v>2494.5878176987</v>
      </c>
      <c r="L156" s="35"/>
      <c r="M156" s="35">
        <v>0.5</v>
      </c>
      <c r="N156" s="43">
        <f t="shared" si="19"/>
        <v>0</v>
      </c>
      <c r="O156" s="9">
        <f t="shared" si="20"/>
        <v>2494.5878176987</v>
      </c>
    </row>
    <row r="157" spans="1:15" ht="12.75">
      <c r="A157">
        <v>3539</v>
      </c>
      <c r="B157">
        <v>177542</v>
      </c>
      <c r="C157">
        <v>2561.9663878902998</v>
      </c>
      <c r="D157" t="s">
        <v>168</v>
      </c>
      <c r="F157" s="2" t="s">
        <v>36</v>
      </c>
      <c r="G157" s="2" t="s">
        <v>68</v>
      </c>
      <c r="H157" s="35">
        <v>1</v>
      </c>
      <c r="I157" s="35"/>
      <c r="J157" s="45">
        <f t="shared" si="17"/>
        <v>2561.9663878902998</v>
      </c>
      <c r="K157" s="43">
        <f t="shared" si="18"/>
        <v>0</v>
      </c>
      <c r="L157" s="35">
        <v>1</v>
      </c>
      <c r="M157" s="35"/>
      <c r="N157" s="43">
        <f t="shared" si="19"/>
        <v>2561.9663878902998</v>
      </c>
      <c r="O157" s="9">
        <f t="shared" si="20"/>
        <v>0</v>
      </c>
    </row>
    <row r="158" spans="1:15" ht="12.75">
      <c r="A158">
        <v>3101</v>
      </c>
      <c r="B158">
        <v>176068</v>
      </c>
      <c r="C158">
        <v>16180.632334132999</v>
      </c>
      <c r="D158" t="s">
        <v>168</v>
      </c>
      <c r="F158" s="2" t="s">
        <v>319</v>
      </c>
      <c r="G158" s="2" t="s">
        <v>45</v>
      </c>
      <c r="H158" s="35">
        <v>1</v>
      </c>
      <c r="I158" s="35"/>
      <c r="J158" s="45">
        <f t="shared" si="17"/>
        <v>16180.632334132999</v>
      </c>
      <c r="K158" s="43">
        <f t="shared" si="18"/>
        <v>0</v>
      </c>
      <c r="L158" s="35">
        <v>0.9</v>
      </c>
      <c r="M158" s="35">
        <v>0.05</v>
      </c>
      <c r="N158" s="43">
        <f t="shared" si="19"/>
        <v>14562.5691007197</v>
      </c>
      <c r="O158" s="9">
        <f t="shared" si="20"/>
        <v>809.03161670665</v>
      </c>
    </row>
    <row r="159" spans="1:15" ht="12.75">
      <c r="A159">
        <v>3105</v>
      </c>
      <c r="B159">
        <v>180531</v>
      </c>
      <c r="C159">
        <v>11183.280878722999</v>
      </c>
      <c r="D159" t="s">
        <v>168</v>
      </c>
      <c r="F159" s="2" t="s">
        <v>40</v>
      </c>
      <c r="G159" s="2" t="s">
        <v>34</v>
      </c>
      <c r="H159" s="35"/>
      <c r="I159" s="35">
        <v>0.5</v>
      </c>
      <c r="J159" s="45">
        <f t="shared" si="17"/>
        <v>0</v>
      </c>
      <c r="K159" s="43">
        <f t="shared" si="18"/>
        <v>5591.640439361499</v>
      </c>
      <c r="L159" s="35"/>
      <c r="M159" s="35">
        <v>0.1</v>
      </c>
      <c r="N159" s="43">
        <f t="shared" si="19"/>
        <v>0</v>
      </c>
      <c r="O159" s="9">
        <f t="shared" si="20"/>
        <v>1118.3280878722999</v>
      </c>
    </row>
    <row r="160" spans="1:15" ht="12.75">
      <c r="A160">
        <v>3114</v>
      </c>
      <c r="B160">
        <v>180574</v>
      </c>
      <c r="C160">
        <v>5586.7717309021</v>
      </c>
      <c r="D160" t="s">
        <v>168</v>
      </c>
      <c r="F160" s="2" t="s">
        <v>40</v>
      </c>
      <c r="G160" s="2" t="s">
        <v>68</v>
      </c>
      <c r="H160" s="35">
        <v>1</v>
      </c>
      <c r="I160" s="35"/>
      <c r="J160" s="45">
        <f t="shared" si="17"/>
        <v>5586.7717309021</v>
      </c>
      <c r="K160" s="43">
        <f t="shared" si="18"/>
        <v>0</v>
      </c>
      <c r="L160" s="35">
        <v>0.8</v>
      </c>
      <c r="M160" s="35">
        <v>0.1</v>
      </c>
      <c r="N160" s="43">
        <f t="shared" si="19"/>
        <v>4469.41738472168</v>
      </c>
      <c r="O160" s="9">
        <f t="shared" si="20"/>
        <v>558.67717309021</v>
      </c>
    </row>
    <row r="161" spans="1:15" ht="12.75">
      <c r="A161">
        <v>3539</v>
      </c>
      <c r="B161">
        <v>178080</v>
      </c>
      <c r="C161">
        <v>3301.5686271484997</v>
      </c>
      <c r="D161" t="s">
        <v>168</v>
      </c>
      <c r="F161" s="2" t="s">
        <v>308</v>
      </c>
      <c r="G161" s="2" t="s">
        <v>296</v>
      </c>
      <c r="H161" s="35">
        <v>1</v>
      </c>
      <c r="I161" s="35"/>
      <c r="J161" s="45">
        <f t="shared" si="17"/>
        <v>3301.5686271484997</v>
      </c>
      <c r="K161" s="43">
        <f t="shared" si="18"/>
        <v>0</v>
      </c>
      <c r="L161" s="35">
        <v>1</v>
      </c>
      <c r="M161" s="35"/>
      <c r="N161" s="43">
        <f t="shared" si="19"/>
        <v>3301.5686271484997</v>
      </c>
      <c r="O161" s="9">
        <f t="shared" si="20"/>
        <v>0</v>
      </c>
    </row>
    <row r="162" spans="1:15" ht="12.75">
      <c r="A162">
        <v>3539</v>
      </c>
      <c r="B162">
        <v>177825</v>
      </c>
      <c r="C162">
        <v>1864.1974641588</v>
      </c>
      <c r="D162" t="s">
        <v>168</v>
      </c>
      <c r="F162" s="2" t="s">
        <v>308</v>
      </c>
      <c r="G162" s="2" t="s">
        <v>296</v>
      </c>
      <c r="H162" s="35">
        <v>1</v>
      </c>
      <c r="I162" s="35"/>
      <c r="J162" s="45">
        <f t="shared" si="17"/>
        <v>1864.1974641588</v>
      </c>
      <c r="K162" s="43">
        <f t="shared" si="18"/>
        <v>0</v>
      </c>
      <c r="L162" s="35">
        <v>1</v>
      </c>
      <c r="M162" s="35"/>
      <c r="N162" s="43">
        <f t="shared" si="19"/>
        <v>1864.1974641588</v>
      </c>
      <c r="O162" s="9">
        <f t="shared" si="20"/>
        <v>0</v>
      </c>
    </row>
    <row r="163" spans="1:15" ht="12.75">
      <c r="A163">
        <v>3487</v>
      </c>
      <c r="B163">
        <v>176398</v>
      </c>
      <c r="C163">
        <v>47015.014546216</v>
      </c>
      <c r="D163" t="s">
        <v>168</v>
      </c>
      <c r="F163" s="2" t="s">
        <v>318</v>
      </c>
      <c r="G163" s="2" t="s">
        <v>36</v>
      </c>
      <c r="H163" s="35">
        <v>1</v>
      </c>
      <c r="I163" s="35"/>
      <c r="J163" s="45">
        <f t="shared" si="17"/>
        <v>47015.014546216</v>
      </c>
      <c r="K163" s="43">
        <f t="shared" si="18"/>
        <v>0</v>
      </c>
      <c r="L163" s="35">
        <v>0.8</v>
      </c>
      <c r="M163" s="35"/>
      <c r="N163" s="43">
        <f t="shared" si="19"/>
        <v>37612.0116369728</v>
      </c>
      <c r="O163" s="9">
        <f t="shared" si="20"/>
        <v>0</v>
      </c>
    </row>
    <row r="164" spans="1:15" ht="12.75">
      <c r="A164">
        <v>3103</v>
      </c>
      <c r="B164">
        <v>180033</v>
      </c>
      <c r="C164">
        <v>2927.2185300737997</v>
      </c>
      <c r="D164" t="s">
        <v>168</v>
      </c>
      <c r="F164" s="2" t="s">
        <v>78</v>
      </c>
      <c r="G164" s="2" t="s">
        <v>68</v>
      </c>
      <c r="H164" s="35">
        <v>1</v>
      </c>
      <c r="I164" s="35"/>
      <c r="J164" s="45">
        <f t="shared" si="17"/>
        <v>2927.2185300737997</v>
      </c>
      <c r="K164" s="43">
        <f t="shared" si="18"/>
        <v>0</v>
      </c>
      <c r="L164" s="35">
        <v>0.5</v>
      </c>
      <c r="M164" s="35">
        <v>0.25</v>
      </c>
      <c r="N164" s="43">
        <f t="shared" si="19"/>
        <v>1463.6092650368998</v>
      </c>
      <c r="O164" s="9">
        <f t="shared" si="20"/>
        <v>731.8046325184499</v>
      </c>
    </row>
    <row r="165" spans="1:15" ht="12.75">
      <c r="A165">
        <v>3539</v>
      </c>
      <c r="B165">
        <v>178399</v>
      </c>
      <c r="C165">
        <v>2138.5564480978996</v>
      </c>
      <c r="D165" t="s">
        <v>168</v>
      </c>
      <c r="F165" s="2" t="s">
        <v>307</v>
      </c>
      <c r="G165" s="2" t="s">
        <v>296</v>
      </c>
      <c r="H165" s="35">
        <v>1</v>
      </c>
      <c r="I165" s="35"/>
      <c r="J165" s="45">
        <f t="shared" si="17"/>
        <v>2138.5564480978996</v>
      </c>
      <c r="K165" s="43">
        <f t="shared" si="18"/>
        <v>0</v>
      </c>
      <c r="L165" s="35">
        <v>1</v>
      </c>
      <c r="M165" s="35"/>
      <c r="N165" s="43">
        <f t="shared" si="19"/>
        <v>2138.5564480978996</v>
      </c>
      <c r="O165" s="9">
        <f t="shared" si="20"/>
        <v>0</v>
      </c>
    </row>
    <row r="166" spans="1:15" ht="12.75">
      <c r="A166">
        <v>3539</v>
      </c>
      <c r="B166">
        <v>177632</v>
      </c>
      <c r="C166">
        <v>1916.7305272743</v>
      </c>
      <c r="D166" t="s">
        <v>168</v>
      </c>
      <c r="F166" s="2" t="s">
        <v>307</v>
      </c>
      <c r="G166" s="2" t="s">
        <v>68</v>
      </c>
      <c r="H166" s="35">
        <v>1</v>
      </c>
      <c r="I166" s="35"/>
      <c r="J166" s="45">
        <f t="shared" si="17"/>
        <v>1916.7305272743</v>
      </c>
      <c r="K166" s="43">
        <f t="shared" si="18"/>
        <v>0</v>
      </c>
      <c r="L166" s="35">
        <v>0.5</v>
      </c>
      <c r="M166" s="35">
        <v>0.25</v>
      </c>
      <c r="N166" s="43">
        <f t="shared" si="19"/>
        <v>958.36526363715</v>
      </c>
      <c r="O166" s="9">
        <f t="shared" si="20"/>
        <v>479.182631818575</v>
      </c>
    </row>
    <row r="167" spans="1:15" ht="12.75">
      <c r="A167">
        <v>3118</v>
      </c>
      <c r="B167">
        <v>177088</v>
      </c>
      <c r="C167">
        <v>3514.9220262467998</v>
      </c>
      <c r="D167" t="s">
        <v>168</v>
      </c>
      <c r="F167" s="2" t="s">
        <v>317</v>
      </c>
      <c r="G167" s="2" t="s">
        <v>36</v>
      </c>
      <c r="H167" s="35">
        <v>1</v>
      </c>
      <c r="I167" s="35"/>
      <c r="J167" s="45">
        <f t="shared" si="17"/>
        <v>3514.9220262467998</v>
      </c>
      <c r="K167" s="43">
        <f t="shared" si="18"/>
        <v>0</v>
      </c>
      <c r="L167" s="35">
        <v>0.5</v>
      </c>
      <c r="M167" s="35"/>
      <c r="N167" s="43">
        <f t="shared" si="19"/>
        <v>1757.4610131233999</v>
      </c>
      <c r="O167" s="9">
        <f t="shared" si="20"/>
        <v>0</v>
      </c>
    </row>
    <row r="168" spans="1:15" ht="12.75">
      <c r="A168">
        <v>3105</v>
      </c>
      <c r="B168">
        <v>180971</v>
      </c>
      <c r="C168">
        <v>986.62916132435</v>
      </c>
      <c r="D168" t="s">
        <v>168</v>
      </c>
      <c r="F168" s="2" t="s">
        <v>34</v>
      </c>
      <c r="G168" s="2" t="s">
        <v>34</v>
      </c>
      <c r="H168" s="35">
        <v>1</v>
      </c>
      <c r="I168" s="35"/>
      <c r="J168" s="45">
        <f t="shared" si="17"/>
        <v>986.62916132435</v>
      </c>
      <c r="K168" s="43">
        <f t="shared" si="18"/>
        <v>0</v>
      </c>
      <c r="L168" s="35">
        <v>1</v>
      </c>
      <c r="M168" s="35"/>
      <c r="N168" s="43">
        <f t="shared" si="19"/>
        <v>986.62916132435</v>
      </c>
      <c r="O168" s="9">
        <f t="shared" si="20"/>
        <v>0</v>
      </c>
    </row>
    <row r="169" spans="1:15" ht="12.75">
      <c r="A169">
        <v>3105</v>
      </c>
      <c r="B169">
        <v>180437</v>
      </c>
      <c r="C169">
        <v>3249.0749094057996</v>
      </c>
      <c r="D169" t="s">
        <v>168</v>
      </c>
      <c r="F169" s="2" t="s">
        <v>34</v>
      </c>
      <c r="G169" s="2" t="s">
        <v>53</v>
      </c>
      <c r="H169" s="35">
        <v>1</v>
      </c>
      <c r="I169" s="35"/>
      <c r="J169" s="45">
        <f t="shared" si="17"/>
        <v>3249.0749094057996</v>
      </c>
      <c r="K169" s="43">
        <f t="shared" si="18"/>
        <v>0</v>
      </c>
      <c r="L169" s="35">
        <v>0.5</v>
      </c>
      <c r="M169" s="35">
        <v>0.25</v>
      </c>
      <c r="N169" s="43">
        <f t="shared" si="19"/>
        <v>1624.5374547028998</v>
      </c>
      <c r="O169" s="9">
        <f t="shared" si="20"/>
        <v>812.2687273514499</v>
      </c>
    </row>
    <row r="170" spans="1:15" ht="12.75">
      <c r="A170">
        <v>3109</v>
      </c>
      <c r="B170">
        <v>181088</v>
      </c>
      <c r="C170">
        <v>2035.2988282903</v>
      </c>
      <c r="D170" t="s">
        <v>168</v>
      </c>
      <c r="F170" s="2" t="s">
        <v>34</v>
      </c>
      <c r="G170" s="2" t="s">
        <v>34</v>
      </c>
      <c r="H170" s="35">
        <v>1</v>
      </c>
      <c r="I170" s="35"/>
      <c r="J170" s="45">
        <f t="shared" si="17"/>
        <v>2035.2988282903</v>
      </c>
      <c r="K170" s="43">
        <f t="shared" si="18"/>
        <v>0</v>
      </c>
      <c r="L170" s="35">
        <v>1</v>
      </c>
      <c r="M170" s="35"/>
      <c r="N170" s="43">
        <f t="shared" si="19"/>
        <v>2035.2988282903</v>
      </c>
      <c r="O170" s="9">
        <f t="shared" si="20"/>
        <v>0</v>
      </c>
    </row>
    <row r="171" spans="1:15" ht="12.75">
      <c r="A171">
        <v>3118</v>
      </c>
      <c r="B171">
        <v>177214</v>
      </c>
      <c r="C171">
        <v>2715.7908676947</v>
      </c>
      <c r="D171" t="s">
        <v>168</v>
      </c>
      <c r="F171" s="2" t="s">
        <v>34</v>
      </c>
      <c r="G171" s="2" t="s">
        <v>36</v>
      </c>
      <c r="H171" s="35"/>
      <c r="I171" s="35"/>
      <c r="J171" s="45">
        <f t="shared" si="17"/>
        <v>0</v>
      </c>
      <c r="K171" s="43">
        <f t="shared" si="18"/>
        <v>0</v>
      </c>
      <c r="L171" s="35"/>
      <c r="M171" s="35"/>
      <c r="N171" s="43">
        <f t="shared" si="19"/>
        <v>0</v>
      </c>
      <c r="O171" s="9">
        <f t="shared" si="20"/>
        <v>0</v>
      </c>
    </row>
    <row r="172" spans="1:15" ht="12.75">
      <c r="A172">
        <v>3134</v>
      </c>
      <c r="B172">
        <v>172068</v>
      </c>
      <c r="C172">
        <v>1088.6990905999999</v>
      </c>
      <c r="D172" t="s">
        <v>168</v>
      </c>
      <c r="F172" s="2" t="s">
        <v>34</v>
      </c>
      <c r="G172" s="2" t="s">
        <v>34</v>
      </c>
      <c r="H172" s="35">
        <v>1</v>
      </c>
      <c r="I172" s="35"/>
      <c r="J172" s="45">
        <f t="shared" si="17"/>
        <v>1088.6990905999999</v>
      </c>
      <c r="K172" s="43">
        <f t="shared" si="18"/>
        <v>0</v>
      </c>
      <c r="L172" s="35">
        <v>1</v>
      </c>
      <c r="M172" s="35"/>
      <c r="N172" s="43">
        <f t="shared" si="19"/>
        <v>1088.6990905999999</v>
      </c>
      <c r="O172" s="9">
        <f t="shared" si="20"/>
        <v>0</v>
      </c>
    </row>
    <row r="173" spans="1:15" ht="12.75">
      <c r="A173">
        <v>3105</v>
      </c>
      <c r="B173">
        <v>180436</v>
      </c>
      <c r="C173">
        <v>2893.7829665951</v>
      </c>
      <c r="D173" t="s">
        <v>168</v>
      </c>
      <c r="F173" s="2" t="s">
        <v>314</v>
      </c>
      <c r="G173" s="2" t="s">
        <v>34</v>
      </c>
      <c r="H173" s="35">
        <v>1</v>
      </c>
      <c r="I173" s="35"/>
      <c r="J173" s="45">
        <f t="shared" si="17"/>
        <v>2893.7829665951</v>
      </c>
      <c r="K173" s="43">
        <f t="shared" si="18"/>
        <v>0</v>
      </c>
      <c r="L173" s="35">
        <v>0.8</v>
      </c>
      <c r="M173" s="35"/>
      <c r="N173" s="43">
        <f t="shared" si="19"/>
        <v>2315.02637327608</v>
      </c>
      <c r="O173" s="9">
        <f t="shared" si="20"/>
        <v>0</v>
      </c>
    </row>
    <row r="174" spans="1:15" ht="12.75">
      <c r="A174">
        <v>3134</v>
      </c>
      <c r="B174">
        <v>172067</v>
      </c>
      <c r="C174">
        <v>6588.2286752275995</v>
      </c>
      <c r="D174" t="s">
        <v>168</v>
      </c>
      <c r="F174" s="2" t="s">
        <v>53</v>
      </c>
      <c r="G174" s="2" t="s">
        <v>34</v>
      </c>
      <c r="H174" s="35">
        <v>1</v>
      </c>
      <c r="I174" s="35"/>
      <c r="J174" s="45">
        <f t="shared" si="17"/>
        <v>6588.2286752275995</v>
      </c>
      <c r="K174" s="43">
        <f t="shared" si="18"/>
        <v>0</v>
      </c>
      <c r="L174" s="35">
        <v>0.5</v>
      </c>
      <c r="M174" s="35"/>
      <c r="N174" s="43">
        <f t="shared" si="19"/>
        <v>3294.1143376137998</v>
      </c>
      <c r="O174" s="9">
        <f t="shared" si="20"/>
        <v>0</v>
      </c>
    </row>
    <row r="175" spans="1:15" ht="12.75">
      <c r="A175">
        <v>3049</v>
      </c>
      <c r="B175">
        <v>174639</v>
      </c>
      <c r="C175">
        <v>26882.404437773</v>
      </c>
      <c r="D175" t="s">
        <v>168</v>
      </c>
      <c r="F175" s="2" t="s">
        <v>45</v>
      </c>
      <c r="G175" s="2" t="s">
        <v>45</v>
      </c>
      <c r="H175" s="35">
        <v>1</v>
      </c>
      <c r="I175" s="35"/>
      <c r="J175" s="45">
        <f t="shared" si="17"/>
        <v>26882.404437773</v>
      </c>
      <c r="K175" s="43">
        <f t="shared" si="18"/>
        <v>0</v>
      </c>
      <c r="L175" s="35">
        <v>1</v>
      </c>
      <c r="M175" s="35"/>
      <c r="N175" s="43">
        <f t="shared" si="19"/>
        <v>26882.404437773</v>
      </c>
      <c r="O175" s="9">
        <f t="shared" si="20"/>
        <v>0</v>
      </c>
    </row>
    <row r="176" spans="1:15" ht="12.75">
      <c r="A176">
        <v>3049</v>
      </c>
      <c r="B176">
        <v>174264</v>
      </c>
      <c r="C176">
        <v>3869.3194044348998</v>
      </c>
      <c r="D176" t="s">
        <v>168</v>
      </c>
      <c r="F176" s="2" t="s">
        <v>45</v>
      </c>
      <c r="G176" s="2" t="s">
        <v>45</v>
      </c>
      <c r="H176" s="35">
        <v>1</v>
      </c>
      <c r="I176" s="35"/>
      <c r="J176" s="45">
        <f aca="true" t="shared" si="21" ref="J176:J207">H176*C176</f>
        <v>3869.3194044348998</v>
      </c>
      <c r="K176" s="43">
        <f aca="true" t="shared" si="22" ref="K176:K207">I176*C176</f>
        <v>0</v>
      </c>
      <c r="L176" s="35">
        <v>1</v>
      </c>
      <c r="M176" s="35"/>
      <c r="N176" s="43">
        <f aca="true" t="shared" si="23" ref="N176:N207">L176*C176</f>
        <v>3869.3194044348998</v>
      </c>
      <c r="O176" s="9">
        <f aca="true" t="shared" si="24" ref="O176:O207">M176*C176</f>
        <v>0</v>
      </c>
    </row>
    <row r="177" spans="1:15" ht="12.75">
      <c r="A177">
        <v>3049</v>
      </c>
      <c r="B177">
        <v>173947</v>
      </c>
      <c r="C177">
        <v>17916.716167486997</v>
      </c>
      <c r="D177" t="s">
        <v>168</v>
      </c>
      <c r="F177" s="2" t="s">
        <v>45</v>
      </c>
      <c r="G177" s="2" t="s">
        <v>45</v>
      </c>
      <c r="H177" s="35">
        <v>1</v>
      </c>
      <c r="I177" s="35"/>
      <c r="J177" s="45">
        <f t="shared" si="21"/>
        <v>17916.716167486997</v>
      </c>
      <c r="K177" s="43">
        <f t="shared" si="22"/>
        <v>0</v>
      </c>
      <c r="L177" s="35">
        <v>1</v>
      </c>
      <c r="M177" s="35"/>
      <c r="N177" s="43">
        <f t="shared" si="23"/>
        <v>17916.716167486997</v>
      </c>
      <c r="O177" s="9">
        <f t="shared" si="24"/>
        <v>0</v>
      </c>
    </row>
    <row r="178" spans="1:15" ht="12.75">
      <c r="A178">
        <v>3096</v>
      </c>
      <c r="B178">
        <v>169971</v>
      </c>
      <c r="C178">
        <v>2277.7588425054996</v>
      </c>
      <c r="D178" t="s">
        <v>168</v>
      </c>
      <c r="F178" s="2" t="s">
        <v>45</v>
      </c>
      <c r="G178" s="2" t="s">
        <v>45</v>
      </c>
      <c r="H178">
        <v>1</v>
      </c>
      <c r="J178" s="11">
        <f t="shared" si="21"/>
        <v>2277.7588425054996</v>
      </c>
      <c r="K178" s="9">
        <f t="shared" si="22"/>
        <v>0</v>
      </c>
      <c r="L178">
        <v>1</v>
      </c>
      <c r="N178" s="9">
        <f t="shared" si="23"/>
        <v>2277.7588425054996</v>
      </c>
      <c r="O178" s="9">
        <f t="shared" si="24"/>
        <v>0</v>
      </c>
    </row>
    <row r="179" spans="1:15" ht="12.75">
      <c r="A179">
        <v>3101</v>
      </c>
      <c r="B179">
        <v>176036</v>
      </c>
      <c r="C179">
        <v>2121.3529606870998</v>
      </c>
      <c r="D179" t="s">
        <v>168</v>
      </c>
      <c r="F179" s="2" t="s">
        <v>45</v>
      </c>
      <c r="G179" s="2" t="s">
        <v>53</v>
      </c>
      <c r="H179" s="35">
        <v>1</v>
      </c>
      <c r="I179" s="35"/>
      <c r="J179" s="45">
        <f t="shared" si="21"/>
        <v>2121.3529606870998</v>
      </c>
      <c r="K179" s="43">
        <f t="shared" si="22"/>
        <v>0</v>
      </c>
      <c r="L179" s="35">
        <v>0.5</v>
      </c>
      <c r="M179" s="35">
        <v>0.25</v>
      </c>
      <c r="N179" s="43">
        <f t="shared" si="23"/>
        <v>1060.6764803435499</v>
      </c>
      <c r="O179" s="9">
        <f t="shared" si="24"/>
        <v>530.3382401717749</v>
      </c>
    </row>
    <row r="180" spans="1:15" ht="12.75">
      <c r="A180">
        <v>3101</v>
      </c>
      <c r="B180">
        <v>176859</v>
      </c>
      <c r="C180">
        <v>3026.9259926733</v>
      </c>
      <c r="D180" t="s">
        <v>168</v>
      </c>
      <c r="F180" s="2" t="s">
        <v>45</v>
      </c>
      <c r="G180" s="2" t="s">
        <v>45</v>
      </c>
      <c r="H180" s="35">
        <v>1</v>
      </c>
      <c r="I180" s="35"/>
      <c r="J180" s="45">
        <f t="shared" si="21"/>
        <v>3026.9259926733</v>
      </c>
      <c r="K180" s="43">
        <f t="shared" si="22"/>
        <v>0</v>
      </c>
      <c r="L180" s="35">
        <v>1</v>
      </c>
      <c r="M180" s="35"/>
      <c r="N180" s="43">
        <f t="shared" si="23"/>
        <v>3026.9259926733</v>
      </c>
      <c r="O180" s="9">
        <f t="shared" si="24"/>
        <v>0</v>
      </c>
    </row>
    <row r="181" spans="1:15" ht="12.75">
      <c r="A181">
        <v>3101</v>
      </c>
      <c r="B181">
        <v>176860</v>
      </c>
      <c r="C181">
        <v>3226.0526281688</v>
      </c>
      <c r="D181" t="s">
        <v>168</v>
      </c>
      <c r="F181" s="2" t="s">
        <v>45</v>
      </c>
      <c r="G181" s="2" t="s">
        <v>45</v>
      </c>
      <c r="H181" s="35">
        <v>1</v>
      </c>
      <c r="I181" s="35"/>
      <c r="J181" s="45">
        <f t="shared" si="21"/>
        <v>3226.0526281688</v>
      </c>
      <c r="K181" s="43">
        <f t="shared" si="22"/>
        <v>0</v>
      </c>
      <c r="L181" s="35">
        <v>1</v>
      </c>
      <c r="M181" s="35"/>
      <c r="N181" s="43">
        <f t="shared" si="23"/>
        <v>3226.0526281688</v>
      </c>
      <c r="O181" s="9">
        <f t="shared" si="24"/>
        <v>0</v>
      </c>
    </row>
    <row r="182" spans="1:15" ht="12.75">
      <c r="A182">
        <v>3101</v>
      </c>
      <c r="B182">
        <v>174117</v>
      </c>
      <c r="C182">
        <v>2507.627517134</v>
      </c>
      <c r="D182" t="s">
        <v>168</v>
      </c>
      <c r="F182" s="2" t="s">
        <v>45</v>
      </c>
      <c r="G182" s="2" t="s">
        <v>45</v>
      </c>
      <c r="H182" s="35">
        <v>1</v>
      </c>
      <c r="I182" s="35"/>
      <c r="J182" s="45">
        <f t="shared" si="21"/>
        <v>2507.627517134</v>
      </c>
      <c r="K182" s="43">
        <f t="shared" si="22"/>
        <v>0</v>
      </c>
      <c r="L182" s="35">
        <v>1</v>
      </c>
      <c r="M182" s="35"/>
      <c r="N182" s="43">
        <f t="shared" si="23"/>
        <v>2507.627517134</v>
      </c>
      <c r="O182" s="9">
        <f t="shared" si="24"/>
        <v>0</v>
      </c>
    </row>
    <row r="183" spans="1:15" ht="12.75">
      <c r="A183">
        <v>3105</v>
      </c>
      <c r="B183">
        <v>181186</v>
      </c>
      <c r="C183">
        <v>2208.0123610548</v>
      </c>
      <c r="D183" t="s">
        <v>168</v>
      </c>
      <c r="F183" s="2" t="s">
        <v>45</v>
      </c>
      <c r="G183" s="2" t="s">
        <v>45</v>
      </c>
      <c r="H183" s="35">
        <v>1</v>
      </c>
      <c r="I183" s="35"/>
      <c r="J183" s="45">
        <f t="shared" si="21"/>
        <v>2208.0123610548</v>
      </c>
      <c r="K183" s="43">
        <f t="shared" si="22"/>
        <v>0</v>
      </c>
      <c r="L183" s="35">
        <v>1</v>
      </c>
      <c r="M183" s="35"/>
      <c r="N183" s="43">
        <f t="shared" si="23"/>
        <v>2208.0123610548</v>
      </c>
      <c r="O183" s="9">
        <f t="shared" si="24"/>
        <v>0</v>
      </c>
    </row>
    <row r="184" spans="1:15" ht="12.75">
      <c r="A184">
        <v>3109</v>
      </c>
      <c r="B184">
        <v>181777</v>
      </c>
      <c r="C184">
        <v>2966.8653067313</v>
      </c>
      <c r="D184" t="s">
        <v>168</v>
      </c>
      <c r="F184" s="2" t="s">
        <v>45</v>
      </c>
      <c r="G184" s="2" t="s">
        <v>68</v>
      </c>
      <c r="H184" s="35"/>
      <c r="I184" s="35">
        <v>0.5</v>
      </c>
      <c r="J184" s="45">
        <f t="shared" si="21"/>
        <v>0</v>
      </c>
      <c r="K184" s="43">
        <f t="shared" si="22"/>
        <v>1483.43265336565</v>
      </c>
      <c r="L184" s="35"/>
      <c r="M184" s="35">
        <v>0.5</v>
      </c>
      <c r="N184" s="43">
        <f t="shared" si="23"/>
        <v>0</v>
      </c>
      <c r="O184" s="9">
        <f t="shared" si="24"/>
        <v>1483.43265336565</v>
      </c>
    </row>
    <row r="185" spans="1:15" ht="12.75">
      <c r="A185">
        <v>3110</v>
      </c>
      <c r="B185">
        <v>180973</v>
      </c>
      <c r="C185">
        <v>4177.1737603173</v>
      </c>
      <c r="D185" t="s">
        <v>168</v>
      </c>
      <c r="F185" s="2" t="s">
        <v>45</v>
      </c>
      <c r="G185" s="2" t="s">
        <v>45</v>
      </c>
      <c r="H185" s="35">
        <v>1</v>
      </c>
      <c r="I185" s="35"/>
      <c r="J185" s="45">
        <f t="shared" si="21"/>
        <v>4177.1737603173</v>
      </c>
      <c r="K185" s="43">
        <f t="shared" si="22"/>
        <v>0</v>
      </c>
      <c r="L185" s="35">
        <v>1</v>
      </c>
      <c r="M185" s="35"/>
      <c r="N185" s="43">
        <f t="shared" si="23"/>
        <v>4177.1737603173</v>
      </c>
      <c r="O185" s="9">
        <f t="shared" si="24"/>
        <v>0</v>
      </c>
    </row>
    <row r="186" spans="1:15" ht="12.75">
      <c r="A186">
        <v>3110</v>
      </c>
      <c r="B186">
        <v>181099</v>
      </c>
      <c r="C186">
        <v>2725.8750341757996</v>
      </c>
      <c r="D186" t="s">
        <v>168</v>
      </c>
      <c r="F186" s="2" t="s">
        <v>45</v>
      </c>
      <c r="G186" s="2" t="s">
        <v>45</v>
      </c>
      <c r="H186" s="35">
        <v>1</v>
      </c>
      <c r="I186" s="35"/>
      <c r="J186" s="45">
        <f t="shared" si="21"/>
        <v>2725.8750341757996</v>
      </c>
      <c r="K186" s="43">
        <f t="shared" si="22"/>
        <v>0</v>
      </c>
      <c r="L186" s="35">
        <v>1</v>
      </c>
      <c r="M186" s="35"/>
      <c r="N186" s="43">
        <f t="shared" si="23"/>
        <v>2725.8750341757996</v>
      </c>
      <c r="O186" s="9">
        <f t="shared" si="24"/>
        <v>0</v>
      </c>
    </row>
    <row r="187" spans="1:15" ht="12.75">
      <c r="A187">
        <v>3126</v>
      </c>
      <c r="B187">
        <v>172918</v>
      </c>
      <c r="C187">
        <v>1517.9721619113998</v>
      </c>
      <c r="D187" t="s">
        <v>168</v>
      </c>
      <c r="F187" s="2" t="s">
        <v>45</v>
      </c>
      <c r="G187" s="2" t="s">
        <v>45</v>
      </c>
      <c r="H187" s="35">
        <v>1</v>
      </c>
      <c r="I187" s="35"/>
      <c r="J187" s="45">
        <f t="shared" si="21"/>
        <v>1517.9721619113998</v>
      </c>
      <c r="K187" s="43">
        <f t="shared" si="22"/>
        <v>0</v>
      </c>
      <c r="L187" s="35">
        <v>1</v>
      </c>
      <c r="M187" s="35"/>
      <c r="N187" s="43">
        <f t="shared" si="23"/>
        <v>1517.9721619113998</v>
      </c>
      <c r="O187" s="9">
        <f t="shared" si="24"/>
        <v>0</v>
      </c>
    </row>
    <row r="188" spans="1:15" ht="12.75">
      <c r="A188">
        <v>3126</v>
      </c>
      <c r="B188">
        <v>172930</v>
      </c>
      <c r="C188">
        <v>16857.316692664997</v>
      </c>
      <c r="D188" t="s">
        <v>168</v>
      </c>
      <c r="F188" s="2" t="s">
        <v>45</v>
      </c>
      <c r="G188" s="2" t="s">
        <v>45</v>
      </c>
      <c r="H188" s="35">
        <v>1</v>
      </c>
      <c r="I188" s="35"/>
      <c r="J188" s="45">
        <f t="shared" si="21"/>
        <v>16857.316692664997</v>
      </c>
      <c r="K188" s="43">
        <f t="shared" si="22"/>
        <v>0</v>
      </c>
      <c r="L188" s="35">
        <v>1</v>
      </c>
      <c r="M188" s="35"/>
      <c r="N188" s="43">
        <f t="shared" si="23"/>
        <v>16857.316692664997</v>
      </c>
      <c r="O188" s="9">
        <f t="shared" si="24"/>
        <v>0</v>
      </c>
    </row>
    <row r="189" spans="1:15" ht="12.75">
      <c r="A189">
        <v>3134</v>
      </c>
      <c r="B189">
        <v>172700</v>
      </c>
      <c r="C189">
        <v>4943.7728462964</v>
      </c>
      <c r="D189" t="s">
        <v>168</v>
      </c>
      <c r="F189" s="2" t="s">
        <v>45</v>
      </c>
      <c r="G189" s="2" t="s">
        <v>45</v>
      </c>
      <c r="H189" s="35">
        <v>1</v>
      </c>
      <c r="I189" s="35"/>
      <c r="J189" s="45">
        <f t="shared" si="21"/>
        <v>4943.7728462964</v>
      </c>
      <c r="K189" s="43">
        <f t="shared" si="22"/>
        <v>0</v>
      </c>
      <c r="L189" s="35">
        <v>1</v>
      </c>
      <c r="M189" s="35"/>
      <c r="N189" s="43">
        <f t="shared" si="23"/>
        <v>4943.7728462964</v>
      </c>
      <c r="O189" s="9">
        <f t="shared" si="24"/>
        <v>0</v>
      </c>
    </row>
    <row r="190" spans="1:15" ht="12.75">
      <c r="A190">
        <v>3134</v>
      </c>
      <c r="B190">
        <v>172285</v>
      </c>
      <c r="C190">
        <v>1673.0742534771998</v>
      </c>
      <c r="D190" t="s">
        <v>168</v>
      </c>
      <c r="F190" s="2" t="s">
        <v>45</v>
      </c>
      <c r="G190" s="2" t="s">
        <v>45</v>
      </c>
      <c r="H190" s="35">
        <v>1</v>
      </c>
      <c r="I190" s="35"/>
      <c r="J190" s="45">
        <f t="shared" si="21"/>
        <v>1673.0742534771998</v>
      </c>
      <c r="K190" s="43">
        <f t="shared" si="22"/>
        <v>0</v>
      </c>
      <c r="L190" s="35">
        <v>1</v>
      </c>
      <c r="M190" s="35"/>
      <c r="N190" s="43">
        <f t="shared" si="23"/>
        <v>1673.0742534771998</v>
      </c>
      <c r="O190" s="9">
        <f t="shared" si="24"/>
        <v>0</v>
      </c>
    </row>
    <row r="191" spans="1:15" ht="12.75">
      <c r="A191">
        <v>3134</v>
      </c>
      <c r="B191">
        <v>170886</v>
      </c>
      <c r="C191">
        <v>19630.617842994998</v>
      </c>
      <c r="D191" t="s">
        <v>168</v>
      </c>
      <c r="F191" s="2" t="s">
        <v>45</v>
      </c>
      <c r="G191" s="2" t="s">
        <v>137</v>
      </c>
      <c r="H191" s="35"/>
      <c r="I191" s="35">
        <v>0.5</v>
      </c>
      <c r="J191" s="45">
        <f t="shared" si="21"/>
        <v>0</v>
      </c>
      <c r="K191" s="43">
        <f t="shared" si="22"/>
        <v>9815.308921497499</v>
      </c>
      <c r="L191" s="35"/>
      <c r="M191" s="35">
        <v>0.5</v>
      </c>
      <c r="N191" s="43">
        <f t="shared" si="23"/>
        <v>0</v>
      </c>
      <c r="O191" s="9">
        <f t="shared" si="24"/>
        <v>9815.308921497499</v>
      </c>
    </row>
    <row r="192" spans="1:15" ht="12.75">
      <c r="A192">
        <v>3134</v>
      </c>
      <c r="B192">
        <v>170216</v>
      </c>
      <c r="C192">
        <v>11140.164549291</v>
      </c>
      <c r="D192" t="s">
        <v>168</v>
      </c>
      <c r="F192" s="2" t="s">
        <v>45</v>
      </c>
      <c r="G192" s="2" t="s">
        <v>45</v>
      </c>
      <c r="H192" s="35">
        <v>1</v>
      </c>
      <c r="I192" s="35"/>
      <c r="J192" s="45">
        <f t="shared" si="21"/>
        <v>11140.164549291</v>
      </c>
      <c r="K192" s="43">
        <f t="shared" si="22"/>
        <v>0</v>
      </c>
      <c r="L192" s="35">
        <v>1</v>
      </c>
      <c r="M192" s="35"/>
      <c r="N192" s="43">
        <f t="shared" si="23"/>
        <v>11140.164549291</v>
      </c>
      <c r="O192" s="9">
        <f t="shared" si="24"/>
        <v>0</v>
      </c>
    </row>
    <row r="193" spans="1:15" ht="12.75">
      <c r="A193">
        <v>3134</v>
      </c>
      <c r="B193">
        <v>169454</v>
      </c>
      <c r="C193">
        <v>92142.38636976099</v>
      </c>
      <c r="D193" t="s">
        <v>168</v>
      </c>
      <c r="F193" s="2" t="s">
        <v>45</v>
      </c>
      <c r="G193" s="2" t="s">
        <v>298</v>
      </c>
      <c r="H193" s="35">
        <v>1</v>
      </c>
      <c r="I193" s="35"/>
      <c r="J193" s="45">
        <f t="shared" si="21"/>
        <v>92142.38636976099</v>
      </c>
      <c r="K193" s="43">
        <f t="shared" si="22"/>
        <v>0</v>
      </c>
      <c r="L193" s="35">
        <v>0.5</v>
      </c>
      <c r="M193" s="35">
        <v>0.25</v>
      </c>
      <c r="N193" s="43">
        <f t="shared" si="23"/>
        <v>46071.193184880496</v>
      </c>
      <c r="O193" s="9">
        <f t="shared" si="24"/>
        <v>23035.596592440248</v>
      </c>
    </row>
    <row r="194" spans="1:15" ht="12.75">
      <c r="A194">
        <v>3049</v>
      </c>
      <c r="B194">
        <v>174474</v>
      </c>
      <c r="C194">
        <v>4291.6690206192</v>
      </c>
      <c r="D194" t="s">
        <v>168</v>
      </c>
      <c r="F194" s="2" t="s">
        <v>75</v>
      </c>
      <c r="G194" s="2" t="s">
        <v>45</v>
      </c>
      <c r="H194" s="35">
        <v>1</v>
      </c>
      <c r="I194" s="35"/>
      <c r="J194" s="45">
        <f t="shared" si="21"/>
        <v>4291.6690206192</v>
      </c>
      <c r="K194" s="43">
        <f t="shared" si="22"/>
        <v>0</v>
      </c>
      <c r="L194" s="35">
        <v>1</v>
      </c>
      <c r="M194" s="35"/>
      <c r="N194" s="43">
        <f t="shared" si="23"/>
        <v>4291.6690206192</v>
      </c>
      <c r="O194" s="9">
        <f t="shared" si="24"/>
        <v>0</v>
      </c>
    </row>
    <row r="195" spans="1:15" ht="12.75">
      <c r="A195">
        <v>3134</v>
      </c>
      <c r="B195">
        <v>171444</v>
      </c>
      <c r="C195">
        <v>33601.086681664</v>
      </c>
      <c r="D195" t="s">
        <v>168</v>
      </c>
      <c r="F195" s="2" t="s">
        <v>160</v>
      </c>
      <c r="G195" s="2" t="s">
        <v>45</v>
      </c>
      <c r="H195" s="35">
        <v>1</v>
      </c>
      <c r="I195" s="35"/>
      <c r="J195" s="45">
        <f t="shared" si="21"/>
        <v>33601.086681664</v>
      </c>
      <c r="K195" s="43">
        <f t="shared" si="22"/>
        <v>0</v>
      </c>
      <c r="L195" s="35">
        <v>0.8</v>
      </c>
      <c r="M195" s="35">
        <v>0.1</v>
      </c>
      <c r="N195" s="43">
        <f t="shared" si="23"/>
        <v>26880.8693453312</v>
      </c>
      <c r="O195" s="9">
        <f t="shared" si="24"/>
        <v>3360.1086681664</v>
      </c>
    </row>
    <row r="196" spans="1:15" ht="12.75">
      <c r="A196">
        <v>3126</v>
      </c>
      <c r="B196">
        <v>173027</v>
      </c>
      <c r="C196">
        <v>2772.7751648203</v>
      </c>
      <c r="D196" t="s">
        <v>168</v>
      </c>
      <c r="F196" s="2" t="s">
        <v>306</v>
      </c>
      <c r="G196" s="2" t="s">
        <v>45</v>
      </c>
      <c r="H196" s="35">
        <v>1</v>
      </c>
      <c r="I196" s="35"/>
      <c r="J196" s="45">
        <f t="shared" si="21"/>
        <v>2772.7751648203</v>
      </c>
      <c r="K196" s="43">
        <f t="shared" si="22"/>
        <v>0</v>
      </c>
      <c r="L196" s="35">
        <v>0.8</v>
      </c>
      <c r="M196" s="35">
        <v>0.1</v>
      </c>
      <c r="N196" s="43">
        <f t="shared" si="23"/>
        <v>2218.2201318562397</v>
      </c>
      <c r="O196" s="9">
        <f t="shared" si="24"/>
        <v>277.27751648202997</v>
      </c>
    </row>
    <row r="197" spans="1:15" ht="12.75">
      <c r="A197">
        <v>3105</v>
      </c>
      <c r="B197">
        <v>180862</v>
      </c>
      <c r="C197">
        <v>5488.4995056614</v>
      </c>
      <c r="D197" t="s">
        <v>168</v>
      </c>
      <c r="F197" s="2" t="s">
        <v>97</v>
      </c>
      <c r="G197" s="2" t="s">
        <v>45</v>
      </c>
      <c r="H197" s="35">
        <v>1</v>
      </c>
      <c r="I197" s="35"/>
      <c r="J197" s="45">
        <f t="shared" si="21"/>
        <v>5488.4995056614</v>
      </c>
      <c r="K197" s="43">
        <f t="shared" si="22"/>
        <v>0</v>
      </c>
      <c r="L197" s="35">
        <v>0.5</v>
      </c>
      <c r="M197" s="35">
        <v>0.25</v>
      </c>
      <c r="N197" s="43">
        <f t="shared" si="23"/>
        <v>2744.2497528307</v>
      </c>
      <c r="O197" s="9">
        <f t="shared" si="24"/>
        <v>1372.12487641535</v>
      </c>
    </row>
    <row r="198" spans="1:15" ht="12.75">
      <c r="A198">
        <v>3126</v>
      </c>
      <c r="B198">
        <v>173148</v>
      </c>
      <c r="C198">
        <v>1302.8347396068</v>
      </c>
      <c r="D198" t="s">
        <v>168</v>
      </c>
      <c r="F198" s="2" t="s">
        <v>298</v>
      </c>
      <c r="G198" s="2" t="s">
        <v>298</v>
      </c>
      <c r="H198" s="35">
        <v>1</v>
      </c>
      <c r="I198" s="35"/>
      <c r="J198" s="45">
        <f t="shared" si="21"/>
        <v>1302.8347396068</v>
      </c>
      <c r="K198" s="43">
        <f t="shared" si="22"/>
        <v>0</v>
      </c>
      <c r="L198" s="35">
        <v>1</v>
      </c>
      <c r="M198" s="35"/>
      <c r="N198" s="43">
        <f t="shared" si="23"/>
        <v>1302.8347396068</v>
      </c>
      <c r="O198" s="9">
        <f t="shared" si="24"/>
        <v>0</v>
      </c>
    </row>
    <row r="199" spans="1:15" ht="12.75">
      <c r="A199">
        <v>3126</v>
      </c>
      <c r="B199">
        <v>173125</v>
      </c>
      <c r="C199">
        <v>5076.7529082851</v>
      </c>
      <c r="D199" t="s">
        <v>168</v>
      </c>
      <c r="F199" s="2" t="s">
        <v>298</v>
      </c>
      <c r="G199" s="2" t="s">
        <v>45</v>
      </c>
      <c r="H199" s="35">
        <v>1</v>
      </c>
      <c r="I199" s="35"/>
      <c r="J199" s="45">
        <f t="shared" si="21"/>
        <v>5076.7529082851</v>
      </c>
      <c r="K199" s="43">
        <f t="shared" si="22"/>
        <v>0</v>
      </c>
      <c r="L199" s="35">
        <v>0.5</v>
      </c>
      <c r="M199" s="35">
        <v>0.25</v>
      </c>
      <c r="N199" s="43">
        <f t="shared" si="23"/>
        <v>2538.37645414255</v>
      </c>
      <c r="O199" s="9">
        <f t="shared" si="24"/>
        <v>1269.188227071275</v>
      </c>
    </row>
    <row r="200" spans="1:15" ht="12.75">
      <c r="A200">
        <v>3103</v>
      </c>
      <c r="B200">
        <v>180481</v>
      </c>
      <c r="C200">
        <v>61801.366272408995</v>
      </c>
      <c r="D200" t="s">
        <v>168</v>
      </c>
      <c r="F200" s="2" t="s">
        <v>68</v>
      </c>
      <c r="G200" s="2" t="s">
        <v>68</v>
      </c>
      <c r="H200" s="35">
        <v>1</v>
      </c>
      <c r="I200" s="35"/>
      <c r="J200" s="45">
        <f t="shared" si="21"/>
        <v>61801.366272408995</v>
      </c>
      <c r="K200" s="43">
        <f t="shared" si="22"/>
        <v>0</v>
      </c>
      <c r="L200" s="35">
        <v>1</v>
      </c>
      <c r="M200" s="35"/>
      <c r="N200" s="43">
        <f t="shared" si="23"/>
        <v>61801.366272408995</v>
      </c>
      <c r="O200" s="9">
        <f t="shared" si="24"/>
        <v>0</v>
      </c>
    </row>
    <row r="201" spans="1:15" ht="12.75">
      <c r="A201">
        <v>3106</v>
      </c>
      <c r="B201">
        <v>181063</v>
      </c>
      <c r="C201">
        <v>4015.0175920753</v>
      </c>
      <c r="D201" t="s">
        <v>168</v>
      </c>
      <c r="F201" s="2" t="s">
        <v>68</v>
      </c>
      <c r="G201" s="2" t="s">
        <v>68</v>
      </c>
      <c r="H201" s="35">
        <v>1</v>
      </c>
      <c r="I201" s="35"/>
      <c r="J201" s="45">
        <f t="shared" si="21"/>
        <v>4015.0175920753</v>
      </c>
      <c r="K201" s="43">
        <f t="shared" si="22"/>
        <v>0</v>
      </c>
      <c r="L201" s="35">
        <v>1</v>
      </c>
      <c r="M201" s="35"/>
      <c r="N201" s="43">
        <f t="shared" si="23"/>
        <v>4015.0175920753</v>
      </c>
      <c r="O201" s="9">
        <f t="shared" si="24"/>
        <v>0</v>
      </c>
    </row>
    <row r="202" spans="1:15" ht="12.75">
      <c r="A202">
        <v>3110</v>
      </c>
      <c r="B202">
        <v>180810</v>
      </c>
      <c r="C202">
        <v>3692.2060473096</v>
      </c>
      <c r="D202" t="s">
        <v>168</v>
      </c>
      <c r="F202" s="2" t="s">
        <v>68</v>
      </c>
      <c r="G202" s="2" t="s">
        <v>68</v>
      </c>
      <c r="H202" s="35">
        <v>1</v>
      </c>
      <c r="I202" s="35"/>
      <c r="J202" s="45">
        <f t="shared" si="21"/>
        <v>3692.2060473096</v>
      </c>
      <c r="K202" s="43">
        <f t="shared" si="22"/>
        <v>0</v>
      </c>
      <c r="L202" s="35">
        <v>1</v>
      </c>
      <c r="M202" s="35"/>
      <c r="N202" s="43">
        <f t="shared" si="23"/>
        <v>3692.2060473096</v>
      </c>
      <c r="O202" s="9">
        <f t="shared" si="24"/>
        <v>0</v>
      </c>
    </row>
    <row r="203" spans="1:15" ht="12.75">
      <c r="A203">
        <v>3109</v>
      </c>
      <c r="B203">
        <v>180707</v>
      </c>
      <c r="C203">
        <v>5609.0627223436995</v>
      </c>
      <c r="D203" t="s">
        <v>168</v>
      </c>
      <c r="F203" s="2" t="s">
        <v>297</v>
      </c>
      <c r="G203" s="2" t="s">
        <v>68</v>
      </c>
      <c r="H203" s="35">
        <v>1</v>
      </c>
      <c r="I203" s="35"/>
      <c r="J203" s="45">
        <f t="shared" si="21"/>
        <v>5609.0627223436995</v>
      </c>
      <c r="K203" s="43">
        <f t="shared" si="22"/>
        <v>0</v>
      </c>
      <c r="L203" s="35">
        <v>0.8</v>
      </c>
      <c r="M203" s="35">
        <v>0.1</v>
      </c>
      <c r="N203" s="43">
        <f t="shared" si="23"/>
        <v>4487.25017787496</v>
      </c>
      <c r="O203" s="9">
        <f t="shared" si="24"/>
        <v>560.90627223437</v>
      </c>
    </row>
    <row r="204" spans="1:15" ht="12.75">
      <c r="A204">
        <v>3103</v>
      </c>
      <c r="B204">
        <v>180803</v>
      </c>
      <c r="C204">
        <v>2225.5461887120996</v>
      </c>
      <c r="D204" t="s">
        <v>168</v>
      </c>
      <c r="F204" s="2" t="s">
        <v>296</v>
      </c>
      <c r="G204" s="2" t="s">
        <v>68</v>
      </c>
      <c r="H204" s="35">
        <v>1</v>
      </c>
      <c r="I204" s="35"/>
      <c r="J204" s="45">
        <f t="shared" si="21"/>
        <v>2225.5461887120996</v>
      </c>
      <c r="K204" s="43">
        <f t="shared" si="22"/>
        <v>0</v>
      </c>
      <c r="L204" s="35">
        <v>0.5</v>
      </c>
      <c r="M204" s="35">
        <v>0.25</v>
      </c>
      <c r="N204" s="43">
        <f t="shared" si="23"/>
        <v>1112.7730943560498</v>
      </c>
      <c r="O204" s="9">
        <f t="shared" si="24"/>
        <v>556.3865471780249</v>
      </c>
    </row>
    <row r="205" spans="1:15" ht="12.75">
      <c r="A205">
        <v>3103</v>
      </c>
      <c r="B205">
        <v>180154</v>
      </c>
      <c r="C205">
        <v>11767.156654998998</v>
      </c>
      <c r="D205" t="s">
        <v>168</v>
      </c>
      <c r="F205" s="2" t="s">
        <v>296</v>
      </c>
      <c r="G205" s="2" t="s">
        <v>68</v>
      </c>
      <c r="H205" s="35">
        <v>1</v>
      </c>
      <c r="I205" s="35"/>
      <c r="J205" s="45">
        <f t="shared" si="21"/>
        <v>11767.156654998998</v>
      </c>
      <c r="K205" s="43">
        <f t="shared" si="22"/>
        <v>0</v>
      </c>
      <c r="L205" s="35">
        <v>0.5</v>
      </c>
      <c r="M205" s="35">
        <v>0.25</v>
      </c>
      <c r="N205" s="43">
        <f t="shared" si="23"/>
        <v>5883.578327499499</v>
      </c>
      <c r="O205" s="9">
        <f t="shared" si="24"/>
        <v>2941.7891637497496</v>
      </c>
    </row>
    <row r="206" spans="1:15" ht="12.75">
      <c r="A206">
        <v>3101</v>
      </c>
      <c r="B206">
        <v>176104</v>
      </c>
      <c r="C206">
        <v>4219.688927708199</v>
      </c>
      <c r="D206" t="s">
        <v>168</v>
      </c>
      <c r="F206" s="2" t="s">
        <v>63</v>
      </c>
      <c r="G206" s="2" t="s">
        <v>63</v>
      </c>
      <c r="H206" s="35">
        <v>1</v>
      </c>
      <c r="I206" s="35"/>
      <c r="J206" s="45">
        <f t="shared" si="21"/>
        <v>4219.688927708199</v>
      </c>
      <c r="K206" s="43">
        <f t="shared" si="22"/>
        <v>0</v>
      </c>
      <c r="L206" s="35">
        <v>1</v>
      </c>
      <c r="M206" s="35"/>
      <c r="N206" s="43">
        <f t="shared" si="23"/>
        <v>4219.688927708199</v>
      </c>
      <c r="O206" s="9">
        <f t="shared" si="24"/>
        <v>0</v>
      </c>
    </row>
    <row r="207" spans="1:15" ht="12.75">
      <c r="A207">
        <v>3101</v>
      </c>
      <c r="B207">
        <v>176383</v>
      </c>
      <c r="C207">
        <v>1562.4957335307</v>
      </c>
      <c r="D207" t="s">
        <v>168</v>
      </c>
      <c r="F207" s="2" t="s">
        <v>63</v>
      </c>
      <c r="G207" s="2" t="s">
        <v>63</v>
      </c>
      <c r="H207" s="35">
        <v>1</v>
      </c>
      <c r="I207" s="35"/>
      <c r="J207" s="45">
        <f t="shared" si="21"/>
        <v>1562.4957335307</v>
      </c>
      <c r="K207" s="43">
        <f t="shared" si="22"/>
        <v>0</v>
      </c>
      <c r="L207" s="35">
        <v>1</v>
      </c>
      <c r="M207" s="35"/>
      <c r="N207" s="43">
        <f t="shared" si="23"/>
        <v>1562.4957335307</v>
      </c>
      <c r="O207" s="9">
        <f t="shared" si="24"/>
        <v>0</v>
      </c>
    </row>
    <row r="208" spans="1:15" ht="12.75">
      <c r="A208">
        <v>3105</v>
      </c>
      <c r="B208">
        <v>179633</v>
      </c>
      <c r="C208">
        <v>4327.934823201999</v>
      </c>
      <c r="D208" t="s">
        <v>168</v>
      </c>
      <c r="F208" s="2" t="s">
        <v>63</v>
      </c>
      <c r="G208" s="2" t="s">
        <v>63</v>
      </c>
      <c r="H208" s="35">
        <v>1</v>
      </c>
      <c r="I208" s="35"/>
      <c r="J208" s="45">
        <f aca="true" t="shared" si="25" ref="J208:J236">H208*C208</f>
        <v>4327.934823201999</v>
      </c>
      <c r="K208" s="43">
        <f aca="true" t="shared" si="26" ref="K208:K236">I208*C208</f>
        <v>0</v>
      </c>
      <c r="L208" s="35">
        <v>1</v>
      </c>
      <c r="M208" s="35"/>
      <c r="N208" s="43">
        <f aca="true" t="shared" si="27" ref="N208:N236">L208*C208</f>
        <v>4327.934823201999</v>
      </c>
      <c r="O208" s="9">
        <f aca="true" t="shared" si="28" ref="O208:O236">M208*C208</f>
        <v>0</v>
      </c>
    </row>
    <row r="209" spans="1:15" ht="12.75">
      <c r="A209">
        <v>3105</v>
      </c>
      <c r="B209">
        <v>180030</v>
      </c>
      <c r="C209">
        <v>3658.3812809809997</v>
      </c>
      <c r="D209" t="s">
        <v>168</v>
      </c>
      <c r="F209" s="2" t="s">
        <v>63</v>
      </c>
      <c r="G209" s="2" t="s">
        <v>63</v>
      </c>
      <c r="H209" s="35">
        <v>1</v>
      </c>
      <c r="I209" s="35"/>
      <c r="J209" s="45">
        <f t="shared" si="25"/>
        <v>3658.3812809809997</v>
      </c>
      <c r="K209" s="43">
        <f t="shared" si="26"/>
        <v>0</v>
      </c>
      <c r="L209" s="35">
        <v>1</v>
      </c>
      <c r="M209" s="35"/>
      <c r="N209" s="43">
        <f t="shared" si="27"/>
        <v>3658.3812809809997</v>
      </c>
      <c r="O209" s="9">
        <f t="shared" si="28"/>
        <v>0</v>
      </c>
    </row>
    <row r="210" spans="1:15" ht="12.75">
      <c r="A210">
        <v>3539</v>
      </c>
      <c r="B210">
        <v>178362</v>
      </c>
      <c r="C210">
        <v>2173.6314996518</v>
      </c>
      <c r="D210" t="s">
        <v>168</v>
      </c>
      <c r="F210" s="2" t="s">
        <v>63</v>
      </c>
      <c r="G210" s="2" t="s">
        <v>63</v>
      </c>
      <c r="H210" s="35">
        <v>1</v>
      </c>
      <c r="I210" s="35"/>
      <c r="J210" s="45">
        <f t="shared" si="25"/>
        <v>2173.6314996518</v>
      </c>
      <c r="K210" s="43">
        <f t="shared" si="26"/>
        <v>0</v>
      </c>
      <c r="L210" s="35">
        <v>1</v>
      </c>
      <c r="M210" s="35"/>
      <c r="N210" s="43">
        <f t="shared" si="27"/>
        <v>2173.6314996518</v>
      </c>
      <c r="O210" s="9">
        <f t="shared" si="28"/>
        <v>0</v>
      </c>
    </row>
    <row r="211" spans="1:15" ht="12.75">
      <c r="A211">
        <v>3101</v>
      </c>
      <c r="B211">
        <v>176384</v>
      </c>
      <c r="C211">
        <v>3921.2595337443</v>
      </c>
      <c r="D211" t="s">
        <v>168</v>
      </c>
      <c r="F211" s="2" t="s">
        <v>80</v>
      </c>
      <c r="G211" s="2" t="s">
        <v>63</v>
      </c>
      <c r="H211" s="35">
        <v>1</v>
      </c>
      <c r="I211" s="35"/>
      <c r="J211" s="45">
        <f t="shared" si="25"/>
        <v>3921.2595337443</v>
      </c>
      <c r="K211" s="43">
        <f t="shared" si="26"/>
        <v>0</v>
      </c>
      <c r="L211" s="35">
        <v>0.8</v>
      </c>
      <c r="M211" s="35">
        <v>0.1</v>
      </c>
      <c r="N211" s="43">
        <f t="shared" si="27"/>
        <v>3137.00762699544</v>
      </c>
      <c r="O211" s="9">
        <f t="shared" si="28"/>
        <v>392.12595337443</v>
      </c>
    </row>
    <row r="212" spans="1:15" ht="12.75">
      <c r="A212">
        <v>3539</v>
      </c>
      <c r="B212">
        <v>177515</v>
      </c>
      <c r="C212">
        <v>3895.5019223987997</v>
      </c>
      <c r="D212" t="s">
        <v>168</v>
      </c>
      <c r="F212" s="2" t="s">
        <v>80</v>
      </c>
      <c r="G212" s="2" t="s">
        <v>63</v>
      </c>
      <c r="H212" s="35">
        <v>1</v>
      </c>
      <c r="I212" s="35"/>
      <c r="J212" s="45">
        <f t="shared" si="25"/>
        <v>3895.5019223987997</v>
      </c>
      <c r="K212" s="43">
        <f t="shared" si="26"/>
        <v>0</v>
      </c>
      <c r="L212" s="35">
        <v>0.8</v>
      </c>
      <c r="M212" s="35">
        <v>0.1</v>
      </c>
      <c r="N212" s="43">
        <f t="shared" si="27"/>
        <v>3116.40153791904</v>
      </c>
      <c r="O212" s="9">
        <f t="shared" si="28"/>
        <v>389.55019223988</v>
      </c>
    </row>
    <row r="213" spans="1:15" ht="12.75">
      <c r="A213">
        <v>3539</v>
      </c>
      <c r="B213">
        <v>177787</v>
      </c>
      <c r="C213">
        <v>2807.8830397817997</v>
      </c>
      <c r="D213" t="s">
        <v>168</v>
      </c>
      <c r="F213" s="2" t="s">
        <v>315</v>
      </c>
      <c r="G213" s="2" t="s">
        <v>63</v>
      </c>
      <c r="H213" s="35">
        <v>1</v>
      </c>
      <c r="I213" s="35"/>
      <c r="J213" s="45">
        <f t="shared" si="25"/>
        <v>2807.8830397817997</v>
      </c>
      <c r="K213" s="43">
        <f t="shared" si="26"/>
        <v>0</v>
      </c>
      <c r="L213" s="35">
        <v>0.5</v>
      </c>
      <c r="M213" s="35">
        <v>0.25</v>
      </c>
      <c r="N213" s="43">
        <f t="shared" si="27"/>
        <v>1403.9415198908998</v>
      </c>
      <c r="O213" s="9">
        <f t="shared" si="28"/>
        <v>701.9707599454499</v>
      </c>
    </row>
    <row r="214" spans="1:15" ht="12.75">
      <c r="A214">
        <v>3101</v>
      </c>
      <c r="B214">
        <v>175945</v>
      </c>
      <c r="C214">
        <v>2019.7877239957</v>
      </c>
      <c r="D214" t="s">
        <v>168</v>
      </c>
      <c r="F214" s="2" t="s">
        <v>320</v>
      </c>
      <c r="G214" s="2" t="s">
        <v>45</v>
      </c>
      <c r="H214" s="35">
        <v>1</v>
      </c>
      <c r="I214" s="35"/>
      <c r="J214" s="45">
        <f t="shared" si="25"/>
        <v>2019.7877239957</v>
      </c>
      <c r="K214" s="43">
        <f t="shared" si="26"/>
        <v>0</v>
      </c>
      <c r="L214" s="35">
        <v>0.5</v>
      </c>
      <c r="M214" s="35">
        <v>0.25</v>
      </c>
      <c r="N214" s="43">
        <f t="shared" si="27"/>
        <v>1009.89386199785</v>
      </c>
      <c r="O214" s="9">
        <f t="shared" si="28"/>
        <v>504.946930998925</v>
      </c>
    </row>
    <row r="215" spans="1:15" ht="12.75">
      <c r="A215">
        <v>3126</v>
      </c>
      <c r="B215">
        <v>172933</v>
      </c>
      <c r="C215">
        <v>2064.8227839917</v>
      </c>
      <c r="D215" t="s">
        <v>168</v>
      </c>
      <c r="F215" s="2" t="s">
        <v>137</v>
      </c>
      <c r="G215" s="2" t="s">
        <v>137</v>
      </c>
      <c r="H215" s="35">
        <v>1</v>
      </c>
      <c r="I215" s="35"/>
      <c r="J215" s="45">
        <f t="shared" si="25"/>
        <v>2064.8227839917</v>
      </c>
      <c r="K215" s="43">
        <f t="shared" si="26"/>
        <v>0</v>
      </c>
      <c r="L215" s="35">
        <v>1</v>
      </c>
      <c r="M215" s="35"/>
      <c r="N215" s="43">
        <f t="shared" si="27"/>
        <v>2064.8227839917</v>
      </c>
      <c r="O215" s="9">
        <f t="shared" si="28"/>
        <v>0</v>
      </c>
    </row>
    <row r="216" spans="1:15" ht="12.75">
      <c r="A216">
        <v>3126</v>
      </c>
      <c r="B216">
        <v>172745</v>
      </c>
      <c r="C216">
        <v>3535.6072538108997</v>
      </c>
      <c r="D216" t="s">
        <v>168</v>
      </c>
      <c r="F216" s="2" t="s">
        <v>137</v>
      </c>
      <c r="G216" s="2" t="s">
        <v>137</v>
      </c>
      <c r="H216" s="35">
        <v>1</v>
      </c>
      <c r="I216" s="35"/>
      <c r="J216" s="45">
        <f t="shared" si="25"/>
        <v>3535.6072538108997</v>
      </c>
      <c r="K216" s="43">
        <f t="shared" si="26"/>
        <v>0</v>
      </c>
      <c r="L216" s="35">
        <v>1</v>
      </c>
      <c r="M216" s="35"/>
      <c r="N216" s="43">
        <f t="shared" si="27"/>
        <v>3535.6072538108997</v>
      </c>
      <c r="O216" s="9">
        <f t="shared" si="28"/>
        <v>0</v>
      </c>
    </row>
    <row r="217" spans="1:15" ht="12.75">
      <c r="A217">
        <v>3126</v>
      </c>
      <c r="B217">
        <v>172741</v>
      </c>
      <c r="C217">
        <v>15954.110981867</v>
      </c>
      <c r="D217" t="s">
        <v>168</v>
      </c>
      <c r="F217" s="2" t="s">
        <v>137</v>
      </c>
      <c r="G217" s="2" t="s">
        <v>298</v>
      </c>
      <c r="H217" s="35">
        <v>1</v>
      </c>
      <c r="I217" s="35"/>
      <c r="J217" s="45">
        <f t="shared" si="25"/>
        <v>15954.110981867</v>
      </c>
      <c r="K217" s="43">
        <f t="shared" si="26"/>
        <v>0</v>
      </c>
      <c r="L217" s="35">
        <v>0.5</v>
      </c>
      <c r="M217" s="35">
        <v>0.25</v>
      </c>
      <c r="N217" s="43">
        <f t="shared" si="27"/>
        <v>7977.0554909335</v>
      </c>
      <c r="O217" s="9">
        <f t="shared" si="28"/>
        <v>3988.52774546675</v>
      </c>
    </row>
    <row r="218" spans="1:15" ht="12.75">
      <c r="A218">
        <v>3134</v>
      </c>
      <c r="B218">
        <v>170742</v>
      </c>
      <c r="C218">
        <v>3031.9497188572</v>
      </c>
      <c r="D218" t="s">
        <v>168</v>
      </c>
      <c r="F218" s="2" t="s">
        <v>137</v>
      </c>
      <c r="G218" s="2" t="s">
        <v>137</v>
      </c>
      <c r="H218" s="35">
        <v>1</v>
      </c>
      <c r="I218" s="35"/>
      <c r="J218" s="45">
        <f t="shared" si="25"/>
        <v>3031.9497188572</v>
      </c>
      <c r="K218" s="43">
        <f t="shared" si="26"/>
        <v>0</v>
      </c>
      <c r="L218" s="35">
        <v>1</v>
      </c>
      <c r="M218" s="35"/>
      <c r="N218" s="43">
        <f t="shared" si="27"/>
        <v>3031.9497188572</v>
      </c>
      <c r="O218" s="9">
        <f t="shared" si="28"/>
        <v>0</v>
      </c>
    </row>
    <row r="219" spans="1:15" ht="12.75">
      <c r="A219">
        <v>3134</v>
      </c>
      <c r="B219">
        <v>170520</v>
      </c>
      <c r="C219">
        <v>3701.3820890979996</v>
      </c>
      <c r="D219" t="s">
        <v>168</v>
      </c>
      <c r="F219" s="2" t="s">
        <v>137</v>
      </c>
      <c r="G219" s="2" t="s">
        <v>137</v>
      </c>
      <c r="H219" s="35">
        <v>1</v>
      </c>
      <c r="I219" s="35"/>
      <c r="J219" s="45">
        <f t="shared" si="25"/>
        <v>3701.3820890979996</v>
      </c>
      <c r="K219" s="43">
        <f t="shared" si="26"/>
        <v>0</v>
      </c>
      <c r="L219" s="35">
        <v>1</v>
      </c>
      <c r="M219" s="35"/>
      <c r="N219" s="43">
        <f t="shared" si="27"/>
        <v>3701.3820890979996</v>
      </c>
      <c r="O219" s="9">
        <f t="shared" si="28"/>
        <v>0</v>
      </c>
    </row>
    <row r="220" spans="1:15" ht="12.75">
      <c r="A220">
        <v>3487</v>
      </c>
      <c r="B220">
        <v>177670</v>
      </c>
      <c r="C220">
        <v>2922.3658503572997</v>
      </c>
      <c r="D220" t="s">
        <v>168</v>
      </c>
      <c r="F220" s="2" t="s">
        <v>137</v>
      </c>
      <c r="G220" s="2" t="s">
        <v>36</v>
      </c>
      <c r="H220" s="35"/>
      <c r="I220" s="35"/>
      <c r="J220" s="45">
        <f t="shared" si="25"/>
        <v>0</v>
      </c>
      <c r="K220" s="43">
        <f t="shared" si="26"/>
        <v>0</v>
      </c>
      <c r="L220" s="35"/>
      <c r="M220" s="35"/>
      <c r="N220" s="43">
        <f t="shared" si="27"/>
        <v>0</v>
      </c>
      <c r="O220" s="9">
        <f t="shared" si="28"/>
        <v>0</v>
      </c>
    </row>
    <row r="221" spans="1:15" ht="12.75">
      <c r="A221">
        <v>3101</v>
      </c>
      <c r="B221">
        <v>173816</v>
      </c>
      <c r="C221">
        <v>3743.5821478032</v>
      </c>
      <c r="D221" t="s">
        <v>168</v>
      </c>
      <c r="F221" s="2" t="s">
        <v>304</v>
      </c>
      <c r="G221" s="2" t="s">
        <v>45</v>
      </c>
      <c r="H221" s="35">
        <v>0.2</v>
      </c>
      <c r="I221" s="35"/>
      <c r="J221" s="45">
        <f t="shared" si="25"/>
        <v>748.71642956064</v>
      </c>
      <c r="K221" s="43">
        <f t="shared" si="26"/>
        <v>0</v>
      </c>
      <c r="L221" s="35">
        <v>0.2</v>
      </c>
      <c r="M221" s="35">
        <v>0.4</v>
      </c>
      <c r="N221" s="43">
        <f t="shared" si="27"/>
        <v>748.71642956064</v>
      </c>
      <c r="O221" s="9">
        <f t="shared" si="28"/>
        <v>1497.43285912128</v>
      </c>
    </row>
    <row r="222" spans="1:15" ht="12.75">
      <c r="A222">
        <v>3487</v>
      </c>
      <c r="B222">
        <v>177297</v>
      </c>
      <c r="C222">
        <v>18039.980593398</v>
      </c>
      <c r="D222" t="s">
        <v>168</v>
      </c>
      <c r="F222" s="2" t="s">
        <v>316</v>
      </c>
      <c r="G222" s="2" t="s">
        <v>36</v>
      </c>
      <c r="H222" s="35"/>
      <c r="I222" s="35"/>
      <c r="J222" s="45">
        <f t="shared" si="25"/>
        <v>0</v>
      </c>
      <c r="K222" s="43">
        <f t="shared" si="26"/>
        <v>0</v>
      </c>
      <c r="L222" s="35"/>
      <c r="M222" s="35"/>
      <c r="N222" s="43">
        <f t="shared" si="27"/>
        <v>0</v>
      </c>
      <c r="O222" s="9">
        <f t="shared" si="28"/>
        <v>0</v>
      </c>
    </row>
    <row r="223" spans="1:15" ht="12.75">
      <c r="A223">
        <v>3099</v>
      </c>
      <c r="B223">
        <v>169555</v>
      </c>
      <c r="C223">
        <v>4265.817081225099</v>
      </c>
      <c r="D223" t="s">
        <v>168</v>
      </c>
      <c r="F223" s="2" t="s">
        <v>322</v>
      </c>
      <c r="G223" s="2" t="s">
        <v>323</v>
      </c>
      <c r="H223">
        <v>1</v>
      </c>
      <c r="J223" s="11">
        <f t="shared" si="25"/>
        <v>4265.817081225099</v>
      </c>
      <c r="K223" s="9">
        <f t="shared" si="26"/>
        <v>0</v>
      </c>
      <c r="L223">
        <v>0.5</v>
      </c>
      <c r="M223">
        <v>0.25</v>
      </c>
      <c r="N223" s="9">
        <f t="shared" si="27"/>
        <v>2132.9085406125496</v>
      </c>
      <c r="O223" s="9">
        <f t="shared" si="28"/>
        <v>1066.4542703062748</v>
      </c>
    </row>
    <row r="224" spans="1:15" ht="12.75">
      <c r="A224">
        <v>3099</v>
      </c>
      <c r="B224">
        <v>170215</v>
      </c>
      <c r="C224">
        <v>2978.9368579368997</v>
      </c>
      <c r="D224" t="s">
        <v>168</v>
      </c>
      <c r="F224" s="2" t="s">
        <v>322</v>
      </c>
      <c r="G224" s="2" t="s">
        <v>323</v>
      </c>
      <c r="H224">
        <v>1</v>
      </c>
      <c r="J224" s="11">
        <f t="shared" si="25"/>
        <v>2978.9368579368997</v>
      </c>
      <c r="K224" s="9">
        <f t="shared" si="26"/>
        <v>0</v>
      </c>
      <c r="L224">
        <v>0.5</v>
      </c>
      <c r="M224">
        <v>0.25</v>
      </c>
      <c r="N224" s="9">
        <f t="shared" si="27"/>
        <v>1489.4684289684499</v>
      </c>
      <c r="O224" s="9">
        <f t="shared" si="28"/>
        <v>744.7342144842249</v>
      </c>
    </row>
    <row r="225" spans="1:15" ht="12.75">
      <c r="A225">
        <v>3487</v>
      </c>
      <c r="B225">
        <v>177276</v>
      </c>
      <c r="C225">
        <v>4952.1664834841995</v>
      </c>
      <c r="D225" t="s">
        <v>168</v>
      </c>
      <c r="F225" s="2" t="s">
        <v>133</v>
      </c>
      <c r="G225" s="2" t="s">
        <v>36</v>
      </c>
      <c r="H225" s="35"/>
      <c r="I225" s="35"/>
      <c r="J225" s="45">
        <f t="shared" si="25"/>
        <v>0</v>
      </c>
      <c r="K225" s="43">
        <f t="shared" si="26"/>
        <v>0</v>
      </c>
      <c r="L225" s="35"/>
      <c r="M225" s="35"/>
      <c r="N225" s="43">
        <f t="shared" si="27"/>
        <v>0</v>
      </c>
      <c r="O225" s="9">
        <f t="shared" si="28"/>
        <v>0</v>
      </c>
    </row>
    <row r="226" spans="1:15" ht="12.75">
      <c r="A226">
        <v>3099</v>
      </c>
      <c r="B226">
        <v>169841</v>
      </c>
      <c r="C226">
        <v>1051.3299752413</v>
      </c>
      <c r="D226" t="s">
        <v>168</v>
      </c>
      <c r="F226" s="2" t="s">
        <v>300</v>
      </c>
      <c r="G226" s="2" t="s">
        <v>301</v>
      </c>
      <c r="H226">
        <v>1</v>
      </c>
      <c r="J226" s="11">
        <f t="shared" si="25"/>
        <v>1051.3299752413</v>
      </c>
      <c r="K226" s="9">
        <f t="shared" si="26"/>
        <v>0</v>
      </c>
      <c r="L226">
        <v>1</v>
      </c>
      <c r="N226" s="9">
        <f t="shared" si="27"/>
        <v>1051.3299752413</v>
      </c>
      <c r="O226" s="9">
        <f t="shared" si="28"/>
        <v>0</v>
      </c>
    </row>
    <row r="227" spans="1:15" ht="12.75">
      <c r="A227">
        <v>3099</v>
      </c>
      <c r="B227">
        <v>170031</v>
      </c>
      <c r="C227">
        <v>933.2861785702399</v>
      </c>
      <c r="D227" t="s">
        <v>168</v>
      </c>
      <c r="F227" s="2" t="s">
        <v>300</v>
      </c>
      <c r="G227" s="2" t="s">
        <v>301</v>
      </c>
      <c r="H227">
        <v>1</v>
      </c>
      <c r="J227" s="11">
        <f t="shared" si="25"/>
        <v>933.2861785702399</v>
      </c>
      <c r="K227" s="9">
        <f t="shared" si="26"/>
        <v>0</v>
      </c>
      <c r="L227">
        <v>1</v>
      </c>
      <c r="N227" s="9">
        <f t="shared" si="27"/>
        <v>933.2861785702399</v>
      </c>
      <c r="O227" s="9">
        <f t="shared" si="28"/>
        <v>0</v>
      </c>
    </row>
    <row r="228" spans="1:15" ht="12.75">
      <c r="A228">
        <v>3134</v>
      </c>
      <c r="B228">
        <v>170785</v>
      </c>
      <c r="C228">
        <v>8980.2768689841</v>
      </c>
      <c r="D228" t="s">
        <v>168</v>
      </c>
      <c r="F228" s="2" t="s">
        <v>300</v>
      </c>
      <c r="G228" s="2" t="s">
        <v>298</v>
      </c>
      <c r="H228" s="35"/>
      <c r="I228" s="35"/>
      <c r="J228" s="45">
        <f t="shared" si="25"/>
        <v>0</v>
      </c>
      <c r="K228" s="43">
        <f t="shared" si="26"/>
        <v>0</v>
      </c>
      <c r="L228" s="35"/>
      <c r="M228" s="35"/>
      <c r="N228" s="43">
        <f t="shared" si="27"/>
        <v>0</v>
      </c>
      <c r="O228" s="9">
        <f t="shared" si="28"/>
        <v>0</v>
      </c>
    </row>
    <row r="229" spans="1:15" ht="12.75">
      <c r="A229">
        <v>3099</v>
      </c>
      <c r="B229">
        <v>169914</v>
      </c>
      <c r="C229">
        <v>3387.1880621519</v>
      </c>
      <c r="D229" t="s">
        <v>168</v>
      </c>
      <c r="F229" s="2" t="s">
        <v>321</v>
      </c>
      <c r="G229" s="2" t="s">
        <v>301</v>
      </c>
      <c r="H229">
        <v>1</v>
      </c>
      <c r="J229" s="11">
        <f t="shared" si="25"/>
        <v>3387.1880621519</v>
      </c>
      <c r="K229" s="9">
        <f t="shared" si="26"/>
        <v>0</v>
      </c>
      <c r="L229">
        <v>0.5</v>
      </c>
      <c r="M229">
        <v>0.25</v>
      </c>
      <c r="N229" s="9">
        <f t="shared" si="27"/>
        <v>1693.59403107595</v>
      </c>
      <c r="O229" s="9">
        <f t="shared" si="28"/>
        <v>846.797015537975</v>
      </c>
    </row>
    <row r="230" spans="1:15" ht="12.75">
      <c r="A230">
        <v>3099</v>
      </c>
      <c r="B230">
        <v>169821</v>
      </c>
      <c r="C230">
        <v>5163.356450469199</v>
      </c>
      <c r="D230" t="s">
        <v>168</v>
      </c>
      <c r="F230" s="2" t="s">
        <v>83</v>
      </c>
      <c r="G230" s="2" t="s">
        <v>83</v>
      </c>
      <c r="H230" s="35">
        <v>1</v>
      </c>
      <c r="I230" s="35"/>
      <c r="J230" s="45">
        <f t="shared" si="25"/>
        <v>5163.356450469199</v>
      </c>
      <c r="K230" s="43">
        <f t="shared" si="26"/>
        <v>0</v>
      </c>
      <c r="L230" s="35">
        <v>1</v>
      </c>
      <c r="M230" s="35"/>
      <c r="N230" s="43">
        <f t="shared" si="27"/>
        <v>5163.356450469199</v>
      </c>
      <c r="O230" s="9">
        <f t="shared" si="28"/>
        <v>0</v>
      </c>
    </row>
    <row r="231" spans="1:15" ht="12.75">
      <c r="A231">
        <v>3049</v>
      </c>
      <c r="B231">
        <v>174493</v>
      </c>
      <c r="C231">
        <v>324.54687500186</v>
      </c>
      <c r="D231" t="s">
        <v>168</v>
      </c>
      <c r="F231" s="2" t="s">
        <v>238</v>
      </c>
      <c r="G231" s="2" t="s">
        <v>83</v>
      </c>
      <c r="H231" s="35">
        <v>1</v>
      </c>
      <c r="I231" s="35"/>
      <c r="J231" s="45">
        <f t="shared" si="25"/>
        <v>324.54687500186</v>
      </c>
      <c r="K231" s="43">
        <f t="shared" si="26"/>
        <v>0</v>
      </c>
      <c r="L231" s="35">
        <v>1</v>
      </c>
      <c r="M231" s="35"/>
      <c r="N231" s="43">
        <f t="shared" si="27"/>
        <v>324.54687500186</v>
      </c>
      <c r="O231" s="9">
        <f t="shared" si="28"/>
        <v>0</v>
      </c>
    </row>
    <row r="232" spans="1:15" ht="12.75">
      <c r="A232">
        <v>3101</v>
      </c>
      <c r="B232">
        <v>174089</v>
      </c>
      <c r="C232">
        <v>867.1140283625599</v>
      </c>
      <c r="D232" t="s">
        <v>168</v>
      </c>
      <c r="F232" s="2" t="s">
        <v>238</v>
      </c>
      <c r="G232" s="2" t="s">
        <v>83</v>
      </c>
      <c r="H232" s="35">
        <v>1</v>
      </c>
      <c r="I232" s="35"/>
      <c r="J232" s="45">
        <f t="shared" si="25"/>
        <v>867.1140283625599</v>
      </c>
      <c r="K232" s="43">
        <f t="shared" si="26"/>
        <v>0</v>
      </c>
      <c r="L232" s="35">
        <v>1</v>
      </c>
      <c r="M232" s="35"/>
      <c r="N232" s="43">
        <f t="shared" si="27"/>
        <v>867.1140283625599</v>
      </c>
      <c r="O232" s="9">
        <f t="shared" si="28"/>
        <v>0</v>
      </c>
    </row>
    <row r="233" spans="1:15" ht="12.75">
      <c r="A233">
        <v>3105</v>
      </c>
      <c r="B233">
        <v>180598</v>
      </c>
      <c r="C233">
        <v>1547.9163339701</v>
      </c>
      <c r="D233" t="s">
        <v>168</v>
      </c>
      <c r="F233" s="2" t="s">
        <v>35</v>
      </c>
      <c r="G233" s="2" t="s">
        <v>34</v>
      </c>
      <c r="H233" s="35"/>
      <c r="I233" s="35">
        <v>0.5</v>
      </c>
      <c r="J233" s="45">
        <f t="shared" si="25"/>
        <v>0</v>
      </c>
      <c r="K233" s="43">
        <f t="shared" si="26"/>
        <v>773.95816698505</v>
      </c>
      <c r="L233" s="35"/>
      <c r="M233" s="35">
        <v>0.5</v>
      </c>
      <c r="N233" s="43">
        <f t="shared" si="27"/>
        <v>0</v>
      </c>
      <c r="O233" s="9">
        <f t="shared" si="28"/>
        <v>773.95816698505</v>
      </c>
    </row>
    <row r="234" spans="1:15" ht="12.75">
      <c r="A234">
        <v>3109</v>
      </c>
      <c r="B234">
        <v>180818</v>
      </c>
      <c r="C234">
        <v>2657.8312010913996</v>
      </c>
      <c r="D234" t="s">
        <v>168</v>
      </c>
      <c r="F234" s="2" t="s">
        <v>35</v>
      </c>
      <c r="G234" s="2" t="s">
        <v>49</v>
      </c>
      <c r="H234" s="35">
        <v>1</v>
      </c>
      <c r="I234" s="35"/>
      <c r="J234" s="45">
        <f t="shared" si="25"/>
        <v>2657.8312010913996</v>
      </c>
      <c r="K234" s="43">
        <f t="shared" si="26"/>
        <v>0</v>
      </c>
      <c r="L234" s="35">
        <v>1</v>
      </c>
      <c r="M234" s="35"/>
      <c r="N234" s="43">
        <f t="shared" si="27"/>
        <v>2657.8312010913996</v>
      </c>
      <c r="O234" s="9">
        <f t="shared" si="28"/>
        <v>0</v>
      </c>
    </row>
    <row r="235" spans="1:15" ht="12.75">
      <c r="A235">
        <v>3119</v>
      </c>
      <c r="B235">
        <v>177009</v>
      </c>
      <c r="C235">
        <v>2894.3192136622997</v>
      </c>
      <c r="D235" t="s">
        <v>168</v>
      </c>
      <c r="F235" s="2" t="s">
        <v>132</v>
      </c>
      <c r="G235" s="2" t="s">
        <v>132</v>
      </c>
      <c r="H235" s="35">
        <v>1</v>
      </c>
      <c r="I235" s="35"/>
      <c r="J235" s="45">
        <f t="shared" si="25"/>
        <v>2894.3192136622997</v>
      </c>
      <c r="K235" s="43">
        <f t="shared" si="26"/>
        <v>0</v>
      </c>
      <c r="L235" s="35">
        <v>1</v>
      </c>
      <c r="M235" s="35"/>
      <c r="N235" s="43">
        <f t="shared" si="27"/>
        <v>2894.3192136622997</v>
      </c>
      <c r="O235" s="9">
        <f t="shared" si="28"/>
        <v>0</v>
      </c>
    </row>
    <row r="236" spans="1:15" ht="13.5" thickBot="1">
      <c r="A236">
        <v>3119</v>
      </c>
      <c r="B236">
        <v>176995</v>
      </c>
      <c r="C236" s="1">
        <v>1375.4309225068998</v>
      </c>
      <c r="D236" t="s">
        <v>168</v>
      </c>
      <c r="F236" s="3" t="s">
        <v>132</v>
      </c>
      <c r="G236" s="3" t="s">
        <v>132</v>
      </c>
      <c r="H236" s="44">
        <v>1</v>
      </c>
      <c r="I236" s="44"/>
      <c r="J236" s="47">
        <f t="shared" si="25"/>
        <v>1375.4309225068998</v>
      </c>
      <c r="K236" s="46">
        <f t="shared" si="26"/>
        <v>0</v>
      </c>
      <c r="L236" s="44">
        <v>1</v>
      </c>
      <c r="M236" s="44"/>
      <c r="N236" s="46">
        <f t="shared" si="27"/>
        <v>1375.4309225068998</v>
      </c>
      <c r="O236" s="10">
        <f t="shared" si="28"/>
        <v>0</v>
      </c>
    </row>
    <row r="237" spans="3:15" ht="12.75">
      <c r="C237">
        <f>SUM(C144:C236)</f>
        <v>783797.667538421</v>
      </c>
      <c r="G237" s="4" t="s">
        <v>106</v>
      </c>
      <c r="H237" s="35">
        <f>SUM(H144:H236)</f>
        <v>80.2</v>
      </c>
      <c r="I237" s="35">
        <f aca="true" t="shared" si="29" ref="I237:O237">SUM(I144:I236)</f>
        <v>3.5</v>
      </c>
      <c r="J237" s="35">
        <f t="shared" si="29"/>
        <v>665118.110047989</v>
      </c>
      <c r="K237" s="35">
        <f t="shared" si="29"/>
        <v>39037.05555413554</v>
      </c>
      <c r="L237" s="35">
        <f t="shared" si="29"/>
        <v>69.49999999999999</v>
      </c>
      <c r="M237" s="35">
        <f t="shared" si="29"/>
        <v>8.149999999999999</v>
      </c>
      <c r="N237" s="35">
        <f t="shared" si="29"/>
        <v>553749.3574834849</v>
      </c>
      <c r="O237" s="35">
        <f t="shared" si="29"/>
        <v>84228.88491737007</v>
      </c>
    </row>
    <row r="238" spans="7:15" ht="12.75">
      <c r="G238" s="4" t="s">
        <v>107</v>
      </c>
      <c r="H238" s="35">
        <f>COUNT(B144:B236)</f>
        <v>93</v>
      </c>
      <c r="I238" s="35">
        <v>93</v>
      </c>
      <c r="J238" s="43"/>
      <c r="K238" s="43"/>
      <c r="L238" s="35">
        <v>93</v>
      </c>
      <c r="M238" s="35">
        <v>93</v>
      </c>
      <c r="N238" s="43"/>
      <c r="O238" s="43"/>
    </row>
    <row r="239" spans="7:15" ht="12.75">
      <c r="G239" s="5" t="s">
        <v>108</v>
      </c>
      <c r="H239" s="36">
        <f>H237/H238</f>
        <v>0.8623655913978495</v>
      </c>
      <c r="I239" s="36">
        <f>SUM(H237:I237)/I238</f>
        <v>0.9</v>
      </c>
      <c r="J239" s="36">
        <f>J237/C237</f>
        <v>0.848583936383538</v>
      </c>
      <c r="K239" s="36">
        <f>SUM(J237:K237)/C237</f>
        <v>0.8983889526152584</v>
      </c>
      <c r="L239" s="36">
        <f>L237/L238</f>
        <v>0.7473118279569891</v>
      </c>
      <c r="M239" s="36">
        <f>SUM(L237:M237)/M238</f>
        <v>0.8349462365591396</v>
      </c>
      <c r="N239" s="36">
        <f>N237/C237</f>
        <v>0.7064952862421483</v>
      </c>
      <c r="O239" s="36">
        <f>SUM(N237:O237)/C237</f>
        <v>0.813957822054353</v>
      </c>
    </row>
    <row r="241" spans="5:15" ht="12.75"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6"/>
    </row>
    <row r="242" spans="5:15" ht="15.75">
      <c r="E242" s="33" t="s">
        <v>162</v>
      </c>
      <c r="F242" s="13"/>
      <c r="G242" s="4" t="s">
        <v>106</v>
      </c>
      <c r="H242" s="13">
        <f>SUM(H237,H135)</f>
        <v>192.10000000000002</v>
      </c>
      <c r="I242" s="13">
        <f aca="true" t="shared" si="30" ref="I242:O242">SUM(I237,I135)</f>
        <v>9</v>
      </c>
      <c r="J242" s="13">
        <f t="shared" si="30"/>
        <v>2818179.3547608587</v>
      </c>
      <c r="K242" s="13">
        <f t="shared" si="30"/>
        <v>72124.09523125264</v>
      </c>
      <c r="L242" s="13">
        <f t="shared" si="30"/>
        <v>166.09999999999997</v>
      </c>
      <c r="M242" s="13">
        <f t="shared" si="30"/>
        <v>21.599999999999998</v>
      </c>
      <c r="N242" s="13">
        <f t="shared" si="30"/>
        <v>2470085.359700257</v>
      </c>
      <c r="O242" s="18">
        <f t="shared" si="30"/>
        <v>236010.6463855377</v>
      </c>
    </row>
    <row r="243" spans="5:15" ht="12.75">
      <c r="E243" s="17" t="s">
        <v>255</v>
      </c>
      <c r="F243" s="13"/>
      <c r="G243" s="4" t="s">
        <v>107</v>
      </c>
      <c r="H243" s="13">
        <f>SUM(H238,H136)</f>
        <v>221</v>
      </c>
      <c r="I243" s="13">
        <v>221</v>
      </c>
      <c r="J243" s="13"/>
      <c r="K243" s="13"/>
      <c r="L243" s="13">
        <v>221</v>
      </c>
      <c r="M243" s="13">
        <v>221</v>
      </c>
      <c r="N243" s="13"/>
      <c r="O243" s="18"/>
    </row>
    <row r="244" spans="5:15" ht="12.75">
      <c r="E244" s="17" t="s">
        <v>256</v>
      </c>
      <c r="F244" s="13"/>
      <c r="G244" s="13" t="s">
        <v>163</v>
      </c>
      <c r="H244" s="13"/>
      <c r="I244" s="13"/>
      <c r="J244" s="19">
        <f>SUM(C237,C135)</f>
        <v>3043432.835081774</v>
      </c>
      <c r="K244" s="13">
        <v>3043432.835081774</v>
      </c>
      <c r="L244" s="13"/>
      <c r="M244" s="13"/>
      <c r="N244" s="13">
        <v>3043432.835081774</v>
      </c>
      <c r="O244" s="18">
        <v>3043432.835081774</v>
      </c>
    </row>
    <row r="245" spans="5:15" ht="12.75">
      <c r="E245" s="17"/>
      <c r="F245" s="13"/>
      <c r="G245" s="5" t="s">
        <v>108</v>
      </c>
      <c r="H245" s="31">
        <f>H242/H243</f>
        <v>0.8692307692307694</v>
      </c>
      <c r="I245" s="31">
        <f>SUM(H242:I242)/I243</f>
        <v>0.9099547511312218</v>
      </c>
      <c r="J245" s="20">
        <f>J242/J244</f>
        <v>0.9259870374912141</v>
      </c>
      <c r="K245" s="20">
        <f>SUM(J242:K242)/K244</f>
        <v>0.9496853082070569</v>
      </c>
      <c r="L245" s="20">
        <f>L242/L243</f>
        <v>0.7515837104072397</v>
      </c>
      <c r="M245" s="20">
        <f>SUM(L242:M242)/M243</f>
        <v>0.8493212669683257</v>
      </c>
      <c r="N245" s="31">
        <f>N242/N244</f>
        <v>0.8116115891329957</v>
      </c>
      <c r="O245" s="32">
        <f>SUM(N242:O242)/O244</f>
        <v>0.8891591018183532</v>
      </c>
    </row>
    <row r="246" spans="5:15" ht="12.75"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3"/>
    </row>
    <row r="248" spans="1:7" ht="12.75">
      <c r="A248" s="7" t="s">
        <v>324</v>
      </c>
      <c r="G248" t="s">
        <v>292</v>
      </c>
    </row>
    <row r="249" spans="1:13" ht="12.75">
      <c r="A249" t="s">
        <v>126</v>
      </c>
      <c r="L249" s="35"/>
      <c r="M249" s="35"/>
    </row>
    <row r="250" spans="1:13" ht="12.75">
      <c r="A250" t="s">
        <v>127</v>
      </c>
      <c r="L250" s="35"/>
      <c r="M250" s="35"/>
    </row>
    <row r="251" spans="4:15" ht="12.75">
      <c r="D251" t="s">
        <v>19</v>
      </c>
      <c r="E251" t="s">
        <v>20</v>
      </c>
      <c r="H251" t="s">
        <v>21</v>
      </c>
      <c r="I251" t="s">
        <v>21</v>
      </c>
      <c r="J251" s="9" t="s">
        <v>118</v>
      </c>
      <c r="K251" s="9" t="s">
        <v>30</v>
      </c>
      <c r="L251" s="35" t="s">
        <v>22</v>
      </c>
      <c r="M251" s="35" t="s">
        <v>22</v>
      </c>
      <c r="N251" s="9" t="s">
        <v>119</v>
      </c>
      <c r="O251" s="9" t="s">
        <v>120</v>
      </c>
    </row>
    <row r="252" spans="1:15" ht="13.5" thickBot="1">
      <c r="A252" s="1" t="s">
        <v>23</v>
      </c>
      <c r="B252" s="1" t="s">
        <v>24</v>
      </c>
      <c r="C252" s="1" t="s">
        <v>25</v>
      </c>
      <c r="D252" s="1" t="s">
        <v>26</v>
      </c>
      <c r="E252" s="1" t="s">
        <v>26</v>
      </c>
      <c r="F252" s="1" t="s">
        <v>27</v>
      </c>
      <c r="G252" s="1" t="s">
        <v>28</v>
      </c>
      <c r="H252" s="1" t="s">
        <v>29</v>
      </c>
      <c r="I252" s="1" t="s">
        <v>30</v>
      </c>
      <c r="J252" s="10" t="s">
        <v>121</v>
      </c>
      <c r="K252" s="10" t="s">
        <v>121</v>
      </c>
      <c r="L252" s="44" t="s">
        <v>29</v>
      </c>
      <c r="M252" s="44" t="s">
        <v>30</v>
      </c>
      <c r="N252" s="10" t="s">
        <v>121</v>
      </c>
      <c r="O252" s="10" t="s">
        <v>121</v>
      </c>
    </row>
    <row r="253" spans="1:15" ht="12.75">
      <c r="A253">
        <v>3101</v>
      </c>
      <c r="B253">
        <v>175877</v>
      </c>
      <c r="C253">
        <v>60249.568718493</v>
      </c>
      <c r="D253" t="s">
        <v>168</v>
      </c>
      <c r="F253" s="2" t="s">
        <v>36</v>
      </c>
      <c r="G253" s="2" t="s">
        <v>45</v>
      </c>
      <c r="H253">
        <v>1</v>
      </c>
      <c r="J253" s="11">
        <f aca="true" t="shared" si="31" ref="J253:J276">H253*C253</f>
        <v>60249.568718493</v>
      </c>
      <c r="K253" s="9">
        <f aca="true" t="shared" si="32" ref="K253:K276">I253*C253</f>
        <v>0</v>
      </c>
      <c r="L253" s="35">
        <v>1</v>
      </c>
      <c r="M253" s="35"/>
      <c r="N253" s="9">
        <f aca="true" t="shared" si="33" ref="N253:N276">L253*C253</f>
        <v>60249.568718493</v>
      </c>
      <c r="O253" s="9">
        <f aca="true" t="shared" si="34" ref="O253:O276">M253*C253</f>
        <v>0</v>
      </c>
    </row>
    <row r="254" spans="1:15" ht="12.75">
      <c r="A254">
        <v>3105</v>
      </c>
      <c r="B254">
        <v>181227</v>
      </c>
      <c r="C254">
        <v>2540.4602670632</v>
      </c>
      <c r="D254" t="s">
        <v>168</v>
      </c>
      <c r="F254" s="2" t="s">
        <v>36</v>
      </c>
      <c r="G254" s="2" t="s">
        <v>53</v>
      </c>
      <c r="I254">
        <v>0.5</v>
      </c>
      <c r="J254" s="11">
        <f t="shared" si="31"/>
        <v>0</v>
      </c>
      <c r="K254" s="9">
        <f t="shared" si="32"/>
        <v>1270.2301335316</v>
      </c>
      <c r="L254" s="35"/>
      <c r="M254" s="35">
        <v>0.25</v>
      </c>
      <c r="N254" s="9">
        <f t="shared" si="33"/>
        <v>0</v>
      </c>
      <c r="O254" s="9">
        <f t="shared" si="34"/>
        <v>635.1150667658</v>
      </c>
    </row>
    <row r="255" spans="1:15" ht="12.75">
      <c r="A255">
        <v>3118</v>
      </c>
      <c r="B255">
        <v>175938</v>
      </c>
      <c r="C255">
        <v>19451.291482965</v>
      </c>
      <c r="D255" t="s">
        <v>168</v>
      </c>
      <c r="F255" s="2" t="s">
        <v>36</v>
      </c>
      <c r="G255" s="2" t="s">
        <v>36</v>
      </c>
      <c r="H255">
        <v>1</v>
      </c>
      <c r="J255" s="11">
        <f t="shared" si="31"/>
        <v>19451.291482965</v>
      </c>
      <c r="K255" s="9">
        <f t="shared" si="32"/>
        <v>0</v>
      </c>
      <c r="L255" s="35">
        <v>1</v>
      </c>
      <c r="M255" s="35"/>
      <c r="N255" s="9">
        <f t="shared" si="33"/>
        <v>19451.291482965</v>
      </c>
      <c r="O255" s="9">
        <f t="shared" si="34"/>
        <v>0</v>
      </c>
    </row>
    <row r="256" spans="1:15" ht="12.75">
      <c r="A256">
        <v>3124</v>
      </c>
      <c r="B256">
        <v>177704</v>
      </c>
      <c r="C256">
        <v>28360.395313664998</v>
      </c>
      <c r="D256" t="s">
        <v>168</v>
      </c>
      <c r="F256" s="2" t="s">
        <v>36</v>
      </c>
      <c r="G256" s="2" t="s">
        <v>68</v>
      </c>
      <c r="H256">
        <v>1</v>
      </c>
      <c r="J256" s="11">
        <f t="shared" si="31"/>
        <v>28360.395313664998</v>
      </c>
      <c r="K256" s="9">
        <f t="shared" si="32"/>
        <v>0</v>
      </c>
      <c r="L256" s="35">
        <v>1</v>
      </c>
      <c r="M256" s="35"/>
      <c r="N256" s="9">
        <f t="shared" si="33"/>
        <v>28360.395313664998</v>
      </c>
      <c r="O256" s="9">
        <f t="shared" si="34"/>
        <v>0</v>
      </c>
    </row>
    <row r="257" spans="1:15" ht="12.75">
      <c r="A257">
        <v>3105</v>
      </c>
      <c r="B257">
        <v>180820</v>
      </c>
      <c r="C257">
        <v>4504.7431997806</v>
      </c>
      <c r="D257" t="s">
        <v>168</v>
      </c>
      <c r="F257" s="2" t="s">
        <v>40</v>
      </c>
      <c r="G257" s="2" t="s">
        <v>295</v>
      </c>
      <c r="I257">
        <v>0.5</v>
      </c>
      <c r="J257" s="11">
        <f t="shared" si="31"/>
        <v>0</v>
      </c>
      <c r="K257" s="9">
        <f t="shared" si="32"/>
        <v>2252.3715998903</v>
      </c>
      <c r="L257" s="35"/>
      <c r="M257" s="35">
        <v>0.25</v>
      </c>
      <c r="N257" s="9">
        <f t="shared" si="33"/>
        <v>0</v>
      </c>
      <c r="O257" s="9">
        <f t="shared" si="34"/>
        <v>1126.18579994515</v>
      </c>
    </row>
    <row r="258" spans="1:15" ht="12.75">
      <c r="A258">
        <v>3487</v>
      </c>
      <c r="B258">
        <v>176886</v>
      </c>
      <c r="C258">
        <v>26030.108887365997</v>
      </c>
      <c r="D258" t="s">
        <v>168</v>
      </c>
      <c r="F258" s="2" t="s">
        <v>318</v>
      </c>
      <c r="G258" s="2" t="s">
        <v>36</v>
      </c>
      <c r="H258">
        <v>1</v>
      </c>
      <c r="J258" s="11">
        <f t="shared" si="31"/>
        <v>26030.108887365997</v>
      </c>
      <c r="K258" s="9">
        <f t="shared" si="32"/>
        <v>0</v>
      </c>
      <c r="L258" s="35">
        <v>0.8</v>
      </c>
      <c r="M258" s="35"/>
      <c r="N258" s="9">
        <f t="shared" si="33"/>
        <v>20824.0871098928</v>
      </c>
      <c r="O258" s="9">
        <f t="shared" si="34"/>
        <v>0</v>
      </c>
    </row>
    <row r="259" spans="1:15" ht="12.75">
      <c r="A259">
        <v>3101</v>
      </c>
      <c r="B259">
        <v>175896</v>
      </c>
      <c r="C259">
        <v>3641.8211249858</v>
      </c>
      <c r="D259" t="s">
        <v>168</v>
      </c>
      <c r="F259" s="2" t="s">
        <v>307</v>
      </c>
      <c r="G259" s="2" t="s">
        <v>326</v>
      </c>
      <c r="H259">
        <v>1</v>
      </c>
      <c r="J259" s="11">
        <f t="shared" si="31"/>
        <v>3641.8211249858</v>
      </c>
      <c r="K259" s="9">
        <f t="shared" si="32"/>
        <v>0</v>
      </c>
      <c r="L259" s="35">
        <v>1</v>
      </c>
      <c r="M259" s="35"/>
      <c r="N259" s="9">
        <f t="shared" si="33"/>
        <v>3641.8211249858</v>
      </c>
      <c r="O259" s="9">
        <f t="shared" si="34"/>
        <v>0</v>
      </c>
    </row>
    <row r="260" spans="1:15" ht="12.75">
      <c r="A260">
        <v>3105</v>
      </c>
      <c r="B260">
        <v>181302</v>
      </c>
      <c r="C260">
        <v>1135.1932651922</v>
      </c>
      <c r="D260" t="s">
        <v>168</v>
      </c>
      <c r="F260" s="2" t="s">
        <v>34</v>
      </c>
      <c r="G260" s="2" t="s">
        <v>34</v>
      </c>
      <c r="H260">
        <v>1</v>
      </c>
      <c r="J260" s="11">
        <f t="shared" si="31"/>
        <v>1135.1932651922</v>
      </c>
      <c r="K260" s="9">
        <f t="shared" si="32"/>
        <v>0</v>
      </c>
      <c r="L260" s="35">
        <v>1</v>
      </c>
      <c r="M260" s="35"/>
      <c r="N260" s="9">
        <f t="shared" si="33"/>
        <v>1135.1932651922</v>
      </c>
      <c r="O260" s="9">
        <f t="shared" si="34"/>
        <v>0</v>
      </c>
    </row>
    <row r="261" spans="1:15" ht="12.75">
      <c r="A261">
        <v>3105</v>
      </c>
      <c r="B261">
        <v>180336</v>
      </c>
      <c r="C261">
        <v>3709.650053178</v>
      </c>
      <c r="D261" t="s">
        <v>168</v>
      </c>
      <c r="F261" s="2" t="s">
        <v>34</v>
      </c>
      <c r="G261" s="2" t="s">
        <v>209</v>
      </c>
      <c r="H261">
        <v>1</v>
      </c>
      <c r="J261" s="11">
        <f t="shared" si="31"/>
        <v>3709.650053178</v>
      </c>
      <c r="K261" s="9">
        <f t="shared" si="32"/>
        <v>0</v>
      </c>
      <c r="L261" s="35">
        <v>0.5</v>
      </c>
      <c r="M261" s="35">
        <v>0.25</v>
      </c>
      <c r="N261" s="9">
        <f t="shared" si="33"/>
        <v>1854.825026589</v>
      </c>
      <c r="O261" s="9">
        <f t="shared" si="34"/>
        <v>927.4125132945</v>
      </c>
    </row>
    <row r="262" spans="1:15" ht="12.75">
      <c r="A262">
        <v>3109</v>
      </c>
      <c r="B262">
        <v>181189</v>
      </c>
      <c r="C262">
        <v>1777.2754566446</v>
      </c>
      <c r="D262" t="s">
        <v>168</v>
      </c>
      <c r="F262" s="2" t="s">
        <v>34</v>
      </c>
      <c r="G262" s="2" t="s">
        <v>53</v>
      </c>
      <c r="H262">
        <v>1</v>
      </c>
      <c r="J262" s="11">
        <f t="shared" si="31"/>
        <v>1777.2754566446</v>
      </c>
      <c r="K262" s="9">
        <f t="shared" si="32"/>
        <v>0</v>
      </c>
      <c r="L262" s="35">
        <v>0.5</v>
      </c>
      <c r="M262" s="35">
        <v>0.25</v>
      </c>
      <c r="N262" s="9">
        <f t="shared" si="33"/>
        <v>888.6377283223</v>
      </c>
      <c r="O262" s="9">
        <f t="shared" si="34"/>
        <v>444.31886416115</v>
      </c>
    </row>
    <row r="263" spans="1:15" ht="12.75">
      <c r="A263">
        <v>3134</v>
      </c>
      <c r="B263">
        <v>171952</v>
      </c>
      <c r="C263">
        <v>1030.6616687792998</v>
      </c>
      <c r="D263" t="s">
        <v>168</v>
      </c>
      <c r="F263" s="2" t="s">
        <v>34</v>
      </c>
      <c r="G263" s="2" t="s">
        <v>34</v>
      </c>
      <c r="H263">
        <v>1</v>
      </c>
      <c r="J263" s="11">
        <f t="shared" si="31"/>
        <v>1030.6616687792998</v>
      </c>
      <c r="K263" s="9">
        <f t="shared" si="32"/>
        <v>0</v>
      </c>
      <c r="L263" s="35">
        <v>1</v>
      </c>
      <c r="M263" s="35"/>
      <c r="N263" s="9">
        <f t="shared" si="33"/>
        <v>1030.6616687792998</v>
      </c>
      <c r="O263" s="9">
        <f t="shared" si="34"/>
        <v>0</v>
      </c>
    </row>
    <row r="264" spans="1:15" ht="12.75">
      <c r="A264">
        <v>3096</v>
      </c>
      <c r="B264">
        <v>169483</v>
      </c>
      <c r="C264">
        <v>20535.904099635998</v>
      </c>
      <c r="D264" t="s">
        <v>168</v>
      </c>
      <c r="F264" s="2" t="s">
        <v>45</v>
      </c>
      <c r="G264" s="2" t="s">
        <v>137</v>
      </c>
      <c r="I264" s="35">
        <v>0.5</v>
      </c>
      <c r="J264" s="45">
        <f t="shared" si="31"/>
        <v>0</v>
      </c>
      <c r="K264" s="43">
        <f t="shared" si="32"/>
        <v>10267.952049817999</v>
      </c>
      <c r="L264" s="35"/>
      <c r="M264" s="35">
        <v>0.5</v>
      </c>
      <c r="N264" s="9">
        <f t="shared" si="33"/>
        <v>0</v>
      </c>
      <c r="O264" s="9">
        <f t="shared" si="34"/>
        <v>10267.952049817999</v>
      </c>
    </row>
    <row r="265" spans="1:15" ht="12.75">
      <c r="A265">
        <v>3098</v>
      </c>
      <c r="B265">
        <v>169302</v>
      </c>
      <c r="C265">
        <v>4078.0684046539996</v>
      </c>
      <c r="D265" t="s">
        <v>168</v>
      </c>
      <c r="F265" s="2" t="s">
        <v>45</v>
      </c>
      <c r="G265" s="2" t="s">
        <v>45</v>
      </c>
      <c r="H265">
        <v>1</v>
      </c>
      <c r="J265" s="11">
        <f t="shared" si="31"/>
        <v>4078.0684046539996</v>
      </c>
      <c r="K265" s="9">
        <f t="shared" si="32"/>
        <v>0</v>
      </c>
      <c r="L265" s="35">
        <v>1</v>
      </c>
      <c r="M265" s="35"/>
      <c r="N265" s="9">
        <f t="shared" si="33"/>
        <v>4078.0684046539996</v>
      </c>
      <c r="O265" s="9">
        <f t="shared" si="34"/>
        <v>0</v>
      </c>
    </row>
    <row r="266" spans="1:15" ht="12.75">
      <c r="A266">
        <v>3109</v>
      </c>
      <c r="B266">
        <v>181713</v>
      </c>
      <c r="C266">
        <v>8880.0037102476</v>
      </c>
      <c r="D266" t="s">
        <v>168</v>
      </c>
      <c r="F266" s="2" t="s">
        <v>45</v>
      </c>
      <c r="G266" s="2" t="s">
        <v>68</v>
      </c>
      <c r="I266">
        <v>0.5</v>
      </c>
      <c r="J266" s="11">
        <f t="shared" si="31"/>
        <v>0</v>
      </c>
      <c r="K266" s="9">
        <f t="shared" si="32"/>
        <v>4440.0018551238</v>
      </c>
      <c r="L266" s="35"/>
      <c r="M266" s="35">
        <v>0.5</v>
      </c>
      <c r="N266" s="9">
        <f t="shared" si="33"/>
        <v>0</v>
      </c>
      <c r="O266" s="9">
        <f t="shared" si="34"/>
        <v>4440.0018551238</v>
      </c>
    </row>
    <row r="267" spans="1:15" ht="12.75">
      <c r="A267">
        <v>3134</v>
      </c>
      <c r="B267">
        <v>172286</v>
      </c>
      <c r="C267">
        <v>1671.0735339000998</v>
      </c>
      <c r="D267" t="s">
        <v>168</v>
      </c>
      <c r="F267" s="2" t="s">
        <v>45</v>
      </c>
      <c r="G267" s="2" t="s">
        <v>45</v>
      </c>
      <c r="H267">
        <v>1</v>
      </c>
      <c r="J267" s="11">
        <f t="shared" si="31"/>
        <v>1671.0735339000998</v>
      </c>
      <c r="K267" s="9">
        <f t="shared" si="32"/>
        <v>0</v>
      </c>
      <c r="L267" s="35">
        <v>1</v>
      </c>
      <c r="M267" s="35"/>
      <c r="N267" s="9">
        <f t="shared" si="33"/>
        <v>1671.0735339000998</v>
      </c>
      <c r="O267" s="9">
        <f t="shared" si="34"/>
        <v>0</v>
      </c>
    </row>
    <row r="268" spans="1:15" ht="12.75">
      <c r="A268">
        <v>3106</v>
      </c>
      <c r="B268">
        <v>181199</v>
      </c>
      <c r="C268">
        <v>9748.383208420099</v>
      </c>
      <c r="D268" t="s">
        <v>168</v>
      </c>
      <c r="F268" s="2" t="s">
        <v>75</v>
      </c>
      <c r="G268" s="2" t="s">
        <v>45</v>
      </c>
      <c r="H268">
        <v>1</v>
      </c>
      <c r="J268" s="11">
        <f t="shared" si="31"/>
        <v>9748.383208420099</v>
      </c>
      <c r="K268" s="9">
        <f t="shared" si="32"/>
        <v>0</v>
      </c>
      <c r="L268" s="35">
        <v>0.8</v>
      </c>
      <c r="M268" s="35">
        <v>0.1</v>
      </c>
      <c r="N268" s="9">
        <f t="shared" si="33"/>
        <v>7798.706566736079</v>
      </c>
      <c r="O268" s="9">
        <f t="shared" si="34"/>
        <v>974.8383208420099</v>
      </c>
    </row>
    <row r="269" spans="1:15" ht="12.75">
      <c r="A269">
        <v>3049</v>
      </c>
      <c r="B269">
        <v>174524</v>
      </c>
      <c r="C269">
        <v>2257.8190155364996</v>
      </c>
      <c r="D269" t="s">
        <v>168</v>
      </c>
      <c r="F269" s="2" t="s">
        <v>326</v>
      </c>
      <c r="G269" s="2" t="s">
        <v>45</v>
      </c>
      <c r="H269">
        <v>1</v>
      </c>
      <c r="J269" s="11">
        <f t="shared" si="31"/>
        <v>2257.8190155364996</v>
      </c>
      <c r="K269" s="9">
        <f t="shared" si="32"/>
        <v>0</v>
      </c>
      <c r="L269" s="35">
        <v>0.5</v>
      </c>
      <c r="M269" s="35">
        <v>0.25</v>
      </c>
      <c r="N269" s="9">
        <f t="shared" si="33"/>
        <v>1128.9095077682498</v>
      </c>
      <c r="O269" s="9">
        <f t="shared" si="34"/>
        <v>564.4547538841249</v>
      </c>
    </row>
    <row r="270" spans="1:15" ht="12.75">
      <c r="A270">
        <v>3105</v>
      </c>
      <c r="B270">
        <v>180410</v>
      </c>
      <c r="C270">
        <v>8519.2128914972</v>
      </c>
      <c r="D270" t="s">
        <v>168</v>
      </c>
      <c r="F270" s="2" t="s">
        <v>68</v>
      </c>
      <c r="G270" s="2" t="s">
        <v>45</v>
      </c>
      <c r="I270">
        <v>0.5</v>
      </c>
      <c r="J270" s="11">
        <f t="shared" si="31"/>
        <v>0</v>
      </c>
      <c r="K270" s="9">
        <f t="shared" si="32"/>
        <v>4259.6064457486</v>
      </c>
      <c r="L270" s="35"/>
      <c r="M270" s="35">
        <v>0.5</v>
      </c>
      <c r="N270" s="9">
        <f t="shared" si="33"/>
        <v>0</v>
      </c>
      <c r="O270" s="9">
        <f t="shared" si="34"/>
        <v>4259.6064457486</v>
      </c>
    </row>
    <row r="271" spans="1:15" ht="12.75">
      <c r="A271">
        <v>3539</v>
      </c>
      <c r="B271">
        <v>178079</v>
      </c>
      <c r="C271">
        <v>1379.6301076123</v>
      </c>
      <c r="D271" t="s">
        <v>168</v>
      </c>
      <c r="F271" s="2" t="s">
        <v>80</v>
      </c>
      <c r="G271" s="2" t="s">
        <v>63</v>
      </c>
      <c r="H271">
        <v>1</v>
      </c>
      <c r="J271" s="11">
        <f t="shared" si="31"/>
        <v>1379.6301076123</v>
      </c>
      <c r="K271" s="9">
        <f t="shared" si="32"/>
        <v>0</v>
      </c>
      <c r="L271" s="35">
        <v>0.8</v>
      </c>
      <c r="M271" s="35">
        <v>0.1</v>
      </c>
      <c r="N271" s="9">
        <f t="shared" si="33"/>
        <v>1103.70408608984</v>
      </c>
      <c r="O271" s="9">
        <f t="shared" si="34"/>
        <v>137.96301076123</v>
      </c>
    </row>
    <row r="272" spans="1:15" ht="12.75">
      <c r="A272">
        <v>3524</v>
      </c>
      <c r="B272">
        <v>179739</v>
      </c>
      <c r="C272">
        <v>3199.6084447986996</v>
      </c>
      <c r="D272" t="s">
        <v>168</v>
      </c>
      <c r="F272" s="2" t="s">
        <v>325</v>
      </c>
      <c r="G272" s="2" t="s">
        <v>68</v>
      </c>
      <c r="H272">
        <v>0.2</v>
      </c>
      <c r="J272" s="11">
        <f t="shared" si="31"/>
        <v>639.92168895974</v>
      </c>
      <c r="K272" s="9">
        <f t="shared" si="32"/>
        <v>0</v>
      </c>
      <c r="L272" s="35">
        <v>0.2</v>
      </c>
      <c r="M272" s="35">
        <v>0.4</v>
      </c>
      <c r="N272" s="9">
        <f t="shared" si="33"/>
        <v>639.92168895974</v>
      </c>
      <c r="O272" s="9">
        <f t="shared" si="34"/>
        <v>1279.84337791948</v>
      </c>
    </row>
    <row r="273" spans="1:15" ht="12.75">
      <c r="A273">
        <v>3118</v>
      </c>
      <c r="B273">
        <v>176887</v>
      </c>
      <c r="C273">
        <v>6273.009402088799</v>
      </c>
      <c r="D273" t="s">
        <v>168</v>
      </c>
      <c r="F273" s="2" t="s">
        <v>137</v>
      </c>
      <c r="G273" s="2" t="s">
        <v>36</v>
      </c>
      <c r="J273" s="11">
        <f t="shared" si="31"/>
        <v>0</v>
      </c>
      <c r="K273" s="9">
        <f t="shared" si="32"/>
        <v>0</v>
      </c>
      <c r="L273" s="35"/>
      <c r="M273" s="35"/>
      <c r="N273" s="9">
        <f t="shared" si="33"/>
        <v>0</v>
      </c>
      <c r="O273" s="9">
        <f t="shared" si="34"/>
        <v>0</v>
      </c>
    </row>
    <row r="274" spans="1:15" ht="12.75">
      <c r="A274">
        <v>3134</v>
      </c>
      <c r="B274">
        <v>172296</v>
      </c>
      <c r="C274">
        <v>10816.945541001998</v>
      </c>
      <c r="D274" t="s">
        <v>168</v>
      </c>
      <c r="F274" s="2" t="s">
        <v>137</v>
      </c>
      <c r="G274" s="2" t="s">
        <v>137</v>
      </c>
      <c r="H274">
        <v>1</v>
      </c>
      <c r="J274" s="11">
        <f t="shared" si="31"/>
        <v>10816.945541001998</v>
      </c>
      <c r="K274" s="9">
        <f t="shared" si="32"/>
        <v>0</v>
      </c>
      <c r="L274" s="35">
        <v>1</v>
      </c>
      <c r="M274" s="35"/>
      <c r="N274" s="9">
        <f t="shared" si="33"/>
        <v>10816.945541001998</v>
      </c>
      <c r="O274" s="9">
        <f t="shared" si="34"/>
        <v>0</v>
      </c>
    </row>
    <row r="275" spans="1:15" ht="12.75">
      <c r="A275">
        <v>3487</v>
      </c>
      <c r="B275">
        <v>177265</v>
      </c>
      <c r="C275">
        <v>7741.087277673199</v>
      </c>
      <c r="D275" t="s">
        <v>168</v>
      </c>
      <c r="F275" s="2" t="s">
        <v>133</v>
      </c>
      <c r="G275" s="2" t="s">
        <v>36</v>
      </c>
      <c r="J275" s="11">
        <f t="shared" si="31"/>
        <v>0</v>
      </c>
      <c r="K275" s="9">
        <f t="shared" si="32"/>
        <v>0</v>
      </c>
      <c r="L275" s="35"/>
      <c r="M275" s="35"/>
      <c r="N275" s="9">
        <f t="shared" si="33"/>
        <v>0</v>
      </c>
      <c r="O275" s="9">
        <f t="shared" si="34"/>
        <v>0</v>
      </c>
    </row>
    <row r="276" spans="1:15" ht="13.5" thickBot="1">
      <c r="A276">
        <v>3099</v>
      </c>
      <c r="B276">
        <v>169682</v>
      </c>
      <c r="C276" s="1">
        <v>6171.2954532802</v>
      </c>
      <c r="D276" t="s">
        <v>168</v>
      </c>
      <c r="F276" s="3" t="s">
        <v>300</v>
      </c>
      <c r="G276" s="3" t="s">
        <v>327</v>
      </c>
      <c r="H276" s="1">
        <v>1</v>
      </c>
      <c r="I276" s="1"/>
      <c r="J276" s="12">
        <f t="shared" si="31"/>
        <v>6171.2954532802</v>
      </c>
      <c r="K276" s="10">
        <f t="shared" si="32"/>
        <v>0</v>
      </c>
      <c r="L276" s="44">
        <v>0.5</v>
      </c>
      <c r="M276" s="44"/>
      <c r="N276" s="10">
        <f t="shared" si="33"/>
        <v>3085.6477266401</v>
      </c>
      <c r="O276" s="10">
        <f t="shared" si="34"/>
        <v>0</v>
      </c>
    </row>
    <row r="277" spans="3:15" ht="12.75">
      <c r="C277">
        <f>SUM(C253:C276)</f>
        <v>243703.21052845946</v>
      </c>
      <c r="G277" s="4" t="s">
        <v>106</v>
      </c>
      <c r="H277" s="35">
        <f>SUM(H253:H276)</f>
        <v>16.2</v>
      </c>
      <c r="I277" s="35">
        <f aca="true" t="shared" si="35" ref="I277:O277">SUM(I253:I276)</f>
        <v>2.5</v>
      </c>
      <c r="J277" s="35">
        <f t="shared" si="35"/>
        <v>182149.10292463383</v>
      </c>
      <c r="K277" s="35">
        <f t="shared" si="35"/>
        <v>22490.162084112297</v>
      </c>
      <c r="L277" s="35">
        <f t="shared" si="35"/>
        <v>13.600000000000001</v>
      </c>
      <c r="M277" s="35">
        <f t="shared" si="35"/>
        <v>3.35</v>
      </c>
      <c r="N277" s="35">
        <f t="shared" si="35"/>
        <v>167759.45849463454</v>
      </c>
      <c r="O277" s="35">
        <f t="shared" si="35"/>
        <v>25057.692058263838</v>
      </c>
    </row>
    <row r="278" spans="7:15" ht="12.75">
      <c r="G278" s="4" t="s">
        <v>107</v>
      </c>
      <c r="H278" s="35">
        <f>COUNT(B253:B276)</f>
        <v>24</v>
      </c>
      <c r="I278" s="35">
        <v>24</v>
      </c>
      <c r="J278" s="43"/>
      <c r="K278" s="43"/>
      <c r="L278" s="35">
        <v>24</v>
      </c>
      <c r="M278" s="35">
        <v>24</v>
      </c>
      <c r="N278" s="43"/>
      <c r="O278" s="43"/>
    </row>
    <row r="279" spans="7:15" ht="12.75">
      <c r="G279" s="5" t="s">
        <v>108</v>
      </c>
      <c r="H279" s="34">
        <f>H277/H278</f>
        <v>0.6749999999999999</v>
      </c>
      <c r="I279" s="34">
        <f>SUM(H277:I277)/I278</f>
        <v>0.7791666666666667</v>
      </c>
      <c r="J279" s="36">
        <f>J277/C277</f>
        <v>0.7474218436829441</v>
      </c>
      <c r="K279" s="36">
        <f>SUM(J277:K277)/C277</f>
        <v>0.8397068900528437</v>
      </c>
      <c r="L279" s="36">
        <f>L277/L278</f>
        <v>0.5666666666666668</v>
      </c>
      <c r="M279" s="36">
        <f>SUM(L277:M277)/M278</f>
        <v>0.7062500000000002</v>
      </c>
      <c r="N279" s="34">
        <f>N277/C277</f>
        <v>0.6883760707577701</v>
      </c>
      <c r="O279" s="34">
        <f>SUM(N277:O277)/C277</f>
        <v>0.791196595788718</v>
      </c>
    </row>
    <row r="281" ht="12.75">
      <c r="G281" s="4" t="s">
        <v>328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K3" sqref="K3"/>
    </sheetView>
  </sheetViews>
  <sheetFormatPr defaultColWidth="9.140625" defaultRowHeight="12.75"/>
  <sheetData>
    <row r="2" spans="1:5" ht="12.75">
      <c r="A2" s="7" t="s">
        <v>329</v>
      </c>
      <c r="E2" t="s">
        <v>292</v>
      </c>
    </row>
    <row r="3" spans="1:11" ht="12.75">
      <c r="A3" t="s">
        <v>330</v>
      </c>
      <c r="J3" s="35"/>
      <c r="K3" s="35"/>
    </row>
    <row r="4" spans="1:11" ht="12.75">
      <c r="A4" t="s">
        <v>331</v>
      </c>
      <c r="J4" s="35"/>
      <c r="K4" s="35"/>
    </row>
    <row r="5" spans="4:15" ht="12.75">
      <c r="D5" t="s">
        <v>19</v>
      </c>
      <c r="E5" t="s">
        <v>20</v>
      </c>
      <c r="H5" t="s">
        <v>21</v>
      </c>
      <c r="I5" t="s">
        <v>21</v>
      </c>
      <c r="J5" s="43" t="s">
        <v>118</v>
      </c>
      <c r="K5" s="43" t="s">
        <v>30</v>
      </c>
      <c r="L5" t="s">
        <v>22</v>
      </c>
      <c r="M5" t="s">
        <v>22</v>
      </c>
      <c r="N5" s="9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46" t="s">
        <v>121</v>
      </c>
      <c r="K6" s="46" t="s">
        <v>121</v>
      </c>
      <c r="L6" s="1" t="s">
        <v>29</v>
      </c>
      <c r="M6" s="1" t="s">
        <v>30</v>
      </c>
      <c r="N6" s="10" t="s">
        <v>121</v>
      </c>
      <c r="O6" s="10" t="s">
        <v>121</v>
      </c>
    </row>
    <row r="7" spans="1:15" ht="12.75">
      <c r="A7">
        <v>3091</v>
      </c>
      <c r="B7">
        <v>22233</v>
      </c>
      <c r="C7">
        <v>64683.832988799</v>
      </c>
      <c r="D7" t="s">
        <v>173</v>
      </c>
      <c r="F7" s="2" t="s">
        <v>36</v>
      </c>
      <c r="G7" s="2" t="s">
        <v>36</v>
      </c>
      <c r="H7">
        <v>1</v>
      </c>
      <c r="J7" s="45">
        <f>H7*C7</f>
        <v>64683.832988799</v>
      </c>
      <c r="K7" s="43">
        <f>I7*C7</f>
        <v>0</v>
      </c>
      <c r="L7">
        <v>1</v>
      </c>
      <c r="N7" s="9">
        <f>L7*C7</f>
        <v>64683.832988799</v>
      </c>
      <c r="O7" s="9">
        <f>M7*C7</f>
        <v>0</v>
      </c>
    </row>
    <row r="8" spans="1:15" ht="12.75">
      <c r="A8">
        <v>3091</v>
      </c>
      <c r="B8">
        <v>23730</v>
      </c>
      <c r="C8">
        <v>4285.2638508584</v>
      </c>
      <c r="D8" t="s">
        <v>173</v>
      </c>
      <c r="F8" s="2" t="s">
        <v>36</v>
      </c>
      <c r="G8" s="2" t="s">
        <v>307</v>
      </c>
      <c r="H8">
        <v>1</v>
      </c>
      <c r="J8" s="45">
        <f aca="true" t="shared" si="0" ref="J8:J60">H8*C8</f>
        <v>4285.2638508584</v>
      </c>
      <c r="K8" s="43">
        <f aca="true" t="shared" si="1" ref="K8:K60">I8*C8</f>
        <v>0</v>
      </c>
      <c r="L8">
        <v>0.5</v>
      </c>
      <c r="M8">
        <v>0.25</v>
      </c>
      <c r="N8" s="9">
        <f aca="true" t="shared" si="2" ref="N8:N60">L8*C8</f>
        <v>2142.6319254292</v>
      </c>
      <c r="O8" s="9">
        <f aca="true" t="shared" si="3" ref="O8:O60">M8*C8</f>
        <v>1071.3159627146</v>
      </c>
    </row>
    <row r="9" spans="1:15" ht="12.75">
      <c r="A9">
        <v>3091</v>
      </c>
      <c r="B9">
        <v>23326</v>
      </c>
      <c r="C9">
        <v>7046.680959589799</v>
      </c>
      <c r="D9" t="s">
        <v>173</v>
      </c>
      <c r="F9" s="2" t="s">
        <v>36</v>
      </c>
      <c r="G9" s="2" t="s">
        <v>36</v>
      </c>
      <c r="H9">
        <v>1</v>
      </c>
      <c r="J9" s="45">
        <f t="shared" si="0"/>
        <v>7046.680959589799</v>
      </c>
      <c r="K9" s="43">
        <f t="shared" si="1"/>
        <v>0</v>
      </c>
      <c r="L9">
        <v>1</v>
      </c>
      <c r="N9" s="9">
        <f t="shared" si="2"/>
        <v>7046.680959589799</v>
      </c>
      <c r="O9" s="9">
        <f t="shared" si="3"/>
        <v>0</v>
      </c>
    </row>
    <row r="10" spans="1:15" ht="12.75">
      <c r="A10">
        <v>3091</v>
      </c>
      <c r="B10">
        <v>23018</v>
      </c>
      <c r="C10">
        <v>1200.6270302347998</v>
      </c>
      <c r="D10" t="s">
        <v>173</v>
      </c>
      <c r="F10" s="2" t="s">
        <v>326</v>
      </c>
      <c r="G10" s="2" t="s">
        <v>326</v>
      </c>
      <c r="H10">
        <v>1</v>
      </c>
      <c r="J10" s="45">
        <f t="shared" si="0"/>
        <v>1200.6270302347998</v>
      </c>
      <c r="K10" s="43">
        <f t="shared" si="1"/>
        <v>0</v>
      </c>
      <c r="L10">
        <v>1</v>
      </c>
      <c r="N10" s="9">
        <f t="shared" si="2"/>
        <v>1200.6270302347998</v>
      </c>
      <c r="O10" s="9">
        <f t="shared" si="3"/>
        <v>0</v>
      </c>
    </row>
    <row r="11" spans="1:15" ht="12.75">
      <c r="A11">
        <v>3091</v>
      </c>
      <c r="B11">
        <v>23162</v>
      </c>
      <c r="C11">
        <v>3006.5700136572</v>
      </c>
      <c r="D11" t="s">
        <v>173</v>
      </c>
      <c r="F11" s="2" t="s">
        <v>63</v>
      </c>
      <c r="G11" s="2" t="s">
        <v>63</v>
      </c>
      <c r="H11">
        <v>1</v>
      </c>
      <c r="J11" s="45">
        <f t="shared" si="0"/>
        <v>3006.5700136572</v>
      </c>
      <c r="K11" s="43">
        <f t="shared" si="1"/>
        <v>0</v>
      </c>
      <c r="L11">
        <v>1</v>
      </c>
      <c r="N11" s="9">
        <f t="shared" si="2"/>
        <v>3006.5700136572</v>
      </c>
      <c r="O11" s="9">
        <f t="shared" si="3"/>
        <v>0</v>
      </c>
    </row>
    <row r="12" spans="1:15" ht="12.75">
      <c r="A12">
        <v>3091</v>
      </c>
      <c r="B12">
        <v>22759</v>
      </c>
      <c r="C12">
        <v>2415.7626123428</v>
      </c>
      <c r="D12" t="s">
        <v>173</v>
      </c>
      <c r="F12" s="2" t="s">
        <v>63</v>
      </c>
      <c r="G12" s="2" t="s">
        <v>63</v>
      </c>
      <c r="H12">
        <v>1</v>
      </c>
      <c r="J12" s="45">
        <f t="shared" si="0"/>
        <v>2415.7626123428</v>
      </c>
      <c r="K12" s="43">
        <f t="shared" si="1"/>
        <v>0</v>
      </c>
      <c r="L12">
        <v>1</v>
      </c>
      <c r="N12" s="9">
        <f t="shared" si="2"/>
        <v>2415.7626123428</v>
      </c>
      <c r="O12" s="9">
        <f t="shared" si="3"/>
        <v>0</v>
      </c>
    </row>
    <row r="13" spans="1:15" ht="12.75">
      <c r="A13">
        <v>3091</v>
      </c>
      <c r="B13">
        <v>22687</v>
      </c>
      <c r="C13">
        <v>3551.8553271703</v>
      </c>
      <c r="D13" t="s">
        <v>173</v>
      </c>
      <c r="F13" s="2" t="s">
        <v>63</v>
      </c>
      <c r="G13" s="2" t="s">
        <v>63</v>
      </c>
      <c r="H13">
        <v>1</v>
      </c>
      <c r="J13" s="45">
        <f t="shared" si="0"/>
        <v>3551.8553271703</v>
      </c>
      <c r="K13" s="43">
        <f t="shared" si="1"/>
        <v>0</v>
      </c>
      <c r="L13">
        <v>1</v>
      </c>
      <c r="N13" s="9">
        <f t="shared" si="2"/>
        <v>3551.8553271703</v>
      </c>
      <c r="O13" s="9">
        <f t="shared" si="3"/>
        <v>0</v>
      </c>
    </row>
    <row r="14" spans="1:15" ht="12.75">
      <c r="A14">
        <v>3091</v>
      </c>
      <c r="B14">
        <v>22039</v>
      </c>
      <c r="C14">
        <v>15883.297862079</v>
      </c>
      <c r="D14" t="s">
        <v>173</v>
      </c>
      <c r="F14" s="2" t="s">
        <v>307</v>
      </c>
      <c r="G14" s="2" t="s">
        <v>307</v>
      </c>
      <c r="H14">
        <v>1</v>
      </c>
      <c r="J14" s="45">
        <f t="shared" si="0"/>
        <v>15883.297862079</v>
      </c>
      <c r="K14" s="43">
        <f t="shared" si="1"/>
        <v>0</v>
      </c>
      <c r="L14">
        <v>1</v>
      </c>
      <c r="N14" s="9">
        <f t="shared" si="2"/>
        <v>15883.297862079</v>
      </c>
      <c r="O14" s="9">
        <f t="shared" si="3"/>
        <v>0</v>
      </c>
    </row>
    <row r="15" spans="1:15" ht="12.75">
      <c r="A15">
        <v>3091</v>
      </c>
      <c r="B15">
        <v>23007</v>
      </c>
      <c r="C15">
        <v>11289.358887135999</v>
      </c>
      <c r="D15" t="s">
        <v>173</v>
      </c>
      <c r="F15" s="2" t="s">
        <v>36</v>
      </c>
      <c r="G15" s="2" t="s">
        <v>36</v>
      </c>
      <c r="H15">
        <v>1</v>
      </c>
      <c r="J15" s="45">
        <f t="shared" si="0"/>
        <v>11289.358887135999</v>
      </c>
      <c r="K15" s="43">
        <f t="shared" si="1"/>
        <v>0</v>
      </c>
      <c r="L15">
        <v>1</v>
      </c>
      <c r="N15" s="9">
        <f t="shared" si="2"/>
        <v>11289.358887135999</v>
      </c>
      <c r="O15" s="9">
        <f t="shared" si="3"/>
        <v>0</v>
      </c>
    </row>
    <row r="16" spans="1:15" ht="12.75">
      <c r="A16">
        <v>3091</v>
      </c>
      <c r="B16">
        <v>22684</v>
      </c>
      <c r="C16">
        <v>10397.847872272</v>
      </c>
      <c r="D16" t="s">
        <v>173</v>
      </c>
      <c r="F16" s="2" t="s">
        <v>40</v>
      </c>
      <c r="G16" s="2" t="s">
        <v>36</v>
      </c>
      <c r="H16">
        <v>1</v>
      </c>
      <c r="J16" s="45">
        <f t="shared" si="0"/>
        <v>10397.847872272</v>
      </c>
      <c r="K16" s="43">
        <f t="shared" si="1"/>
        <v>0</v>
      </c>
      <c r="L16" s="35">
        <v>0.8</v>
      </c>
      <c r="M16" s="35">
        <v>0.1</v>
      </c>
      <c r="N16" s="9">
        <f t="shared" si="2"/>
        <v>8318.2782978176</v>
      </c>
      <c r="O16" s="9">
        <f t="shared" si="3"/>
        <v>1039.7847872272</v>
      </c>
    </row>
    <row r="17" spans="1:15" ht="12.75">
      <c r="A17">
        <v>3146</v>
      </c>
      <c r="B17">
        <v>23283</v>
      </c>
      <c r="C17">
        <v>3583.9034999310998</v>
      </c>
      <c r="D17" t="s">
        <v>173</v>
      </c>
      <c r="F17" s="2" t="s">
        <v>45</v>
      </c>
      <c r="G17" s="2" t="s">
        <v>45</v>
      </c>
      <c r="H17">
        <v>1</v>
      </c>
      <c r="J17" s="45">
        <f t="shared" si="0"/>
        <v>3583.9034999310998</v>
      </c>
      <c r="K17" s="43">
        <f t="shared" si="1"/>
        <v>0</v>
      </c>
      <c r="L17">
        <v>1</v>
      </c>
      <c r="N17" s="9">
        <f t="shared" si="2"/>
        <v>3583.9034999310998</v>
      </c>
      <c r="O17" s="9">
        <f t="shared" si="3"/>
        <v>0</v>
      </c>
    </row>
    <row r="18" spans="1:15" ht="12.75">
      <c r="A18">
        <v>3091</v>
      </c>
      <c r="B18">
        <v>21768</v>
      </c>
      <c r="C18">
        <v>51821.748362481994</v>
      </c>
      <c r="D18" t="s">
        <v>173</v>
      </c>
      <c r="F18" s="2" t="s">
        <v>36</v>
      </c>
      <c r="G18" s="2" t="s">
        <v>36</v>
      </c>
      <c r="H18">
        <v>1</v>
      </c>
      <c r="J18" s="45">
        <f t="shared" si="0"/>
        <v>51821.748362481994</v>
      </c>
      <c r="K18" s="43">
        <f t="shared" si="1"/>
        <v>0</v>
      </c>
      <c r="L18">
        <v>1</v>
      </c>
      <c r="N18" s="9">
        <f t="shared" si="2"/>
        <v>51821.748362481994</v>
      </c>
      <c r="O18" s="9">
        <f t="shared" si="3"/>
        <v>0</v>
      </c>
    </row>
    <row r="19" spans="1:15" ht="12.75">
      <c r="A19">
        <v>3091</v>
      </c>
      <c r="B19">
        <v>22377</v>
      </c>
      <c r="C19">
        <v>6829.5642150249</v>
      </c>
      <c r="D19" t="s">
        <v>173</v>
      </c>
      <c r="F19" s="2" t="s">
        <v>36</v>
      </c>
      <c r="G19" s="2" t="s">
        <v>36</v>
      </c>
      <c r="H19">
        <v>1</v>
      </c>
      <c r="J19" s="45">
        <f t="shared" si="0"/>
        <v>6829.5642150249</v>
      </c>
      <c r="K19" s="43">
        <f t="shared" si="1"/>
        <v>0</v>
      </c>
      <c r="L19">
        <v>1</v>
      </c>
      <c r="N19" s="9">
        <f t="shared" si="2"/>
        <v>6829.5642150249</v>
      </c>
      <c r="O19" s="9">
        <f t="shared" si="3"/>
        <v>0</v>
      </c>
    </row>
    <row r="20" spans="1:15" ht="12.75">
      <c r="A20">
        <v>3091</v>
      </c>
      <c r="B20">
        <v>22203</v>
      </c>
      <c r="C20">
        <v>1825.9530930314</v>
      </c>
      <c r="D20" t="s">
        <v>173</v>
      </c>
      <c r="F20" s="2" t="s">
        <v>45</v>
      </c>
      <c r="G20" s="2" t="s">
        <v>36</v>
      </c>
      <c r="I20" s="35">
        <v>0.5</v>
      </c>
      <c r="J20" s="45">
        <f t="shared" si="0"/>
        <v>0</v>
      </c>
      <c r="K20" s="43">
        <f t="shared" si="1"/>
        <v>912.9765465157</v>
      </c>
      <c r="M20" s="35">
        <v>0.5</v>
      </c>
      <c r="N20" s="9">
        <f t="shared" si="2"/>
        <v>0</v>
      </c>
      <c r="O20" s="9">
        <f t="shared" si="3"/>
        <v>912.9765465157</v>
      </c>
    </row>
    <row r="21" spans="1:15" ht="12.75">
      <c r="A21">
        <v>3091</v>
      </c>
      <c r="B21">
        <v>22409</v>
      </c>
      <c r="C21">
        <v>1880.4835919159998</v>
      </c>
      <c r="D21" t="s">
        <v>173</v>
      </c>
      <c r="F21" s="2" t="s">
        <v>326</v>
      </c>
      <c r="G21" s="2" t="s">
        <v>63</v>
      </c>
      <c r="H21">
        <v>1</v>
      </c>
      <c r="J21" s="45">
        <f t="shared" si="0"/>
        <v>1880.4835919159998</v>
      </c>
      <c r="K21" s="43">
        <f t="shared" si="1"/>
        <v>0</v>
      </c>
      <c r="L21">
        <v>0.5</v>
      </c>
      <c r="M21">
        <v>0.25</v>
      </c>
      <c r="N21" s="9">
        <f t="shared" si="2"/>
        <v>940.2417959579999</v>
      </c>
      <c r="O21" s="9">
        <f t="shared" si="3"/>
        <v>470.12089797899995</v>
      </c>
    </row>
    <row r="22" spans="1:15" ht="12.75">
      <c r="A22">
        <v>3091</v>
      </c>
      <c r="B22">
        <v>22131</v>
      </c>
      <c r="C22">
        <v>1750.9160190485</v>
      </c>
      <c r="D22" t="s">
        <v>173</v>
      </c>
      <c r="F22" s="2" t="s">
        <v>294</v>
      </c>
      <c r="G22" s="2" t="s">
        <v>45</v>
      </c>
      <c r="H22">
        <v>1</v>
      </c>
      <c r="J22" s="45">
        <f t="shared" si="0"/>
        <v>1750.9160190485</v>
      </c>
      <c r="K22" s="43">
        <f t="shared" si="1"/>
        <v>0</v>
      </c>
      <c r="L22">
        <v>0.8</v>
      </c>
      <c r="M22">
        <v>0.1</v>
      </c>
      <c r="N22" s="9">
        <f t="shared" si="2"/>
        <v>1400.7328152388</v>
      </c>
      <c r="O22" s="9">
        <f t="shared" si="3"/>
        <v>175.09160190485</v>
      </c>
    </row>
    <row r="23" spans="1:15" ht="12.75">
      <c r="A23">
        <v>3091</v>
      </c>
      <c r="B23">
        <v>21959</v>
      </c>
      <c r="C23">
        <v>2264.6847305818997</v>
      </c>
      <c r="D23" t="s">
        <v>173</v>
      </c>
      <c r="F23" s="2" t="s">
        <v>326</v>
      </c>
      <c r="G23" s="50" t="s">
        <v>63</v>
      </c>
      <c r="H23" s="35">
        <v>1</v>
      </c>
      <c r="I23" s="35"/>
      <c r="J23" s="45">
        <f t="shared" si="0"/>
        <v>2264.6847305818997</v>
      </c>
      <c r="K23" s="43">
        <f t="shared" si="1"/>
        <v>0</v>
      </c>
      <c r="L23" s="35">
        <v>0.5</v>
      </c>
      <c r="M23" s="35">
        <v>0.25</v>
      </c>
      <c r="N23" s="43">
        <f t="shared" si="2"/>
        <v>1132.3423652909498</v>
      </c>
      <c r="O23" s="9">
        <f t="shared" si="3"/>
        <v>566.1711826454749</v>
      </c>
    </row>
    <row r="24" spans="1:15" ht="12.75">
      <c r="A24">
        <v>3091</v>
      </c>
      <c r="B24">
        <v>21958</v>
      </c>
      <c r="C24">
        <v>4224.7102009319</v>
      </c>
      <c r="D24" t="s">
        <v>173</v>
      </c>
      <c r="F24" s="2" t="s">
        <v>326</v>
      </c>
      <c r="G24" s="50" t="s">
        <v>63</v>
      </c>
      <c r="H24" s="35">
        <v>1</v>
      </c>
      <c r="I24" s="35"/>
      <c r="J24" s="45">
        <f t="shared" si="0"/>
        <v>4224.7102009319</v>
      </c>
      <c r="K24" s="43">
        <f t="shared" si="1"/>
        <v>0</v>
      </c>
      <c r="L24" s="35">
        <v>0.5</v>
      </c>
      <c r="M24" s="35">
        <v>0.25</v>
      </c>
      <c r="N24" s="43">
        <f t="shared" si="2"/>
        <v>2112.35510046595</v>
      </c>
      <c r="O24" s="9">
        <f t="shared" si="3"/>
        <v>1056.177550232975</v>
      </c>
    </row>
    <row r="25" spans="1:15" ht="12.75">
      <c r="A25">
        <v>3091</v>
      </c>
      <c r="B25">
        <v>21174</v>
      </c>
      <c r="C25">
        <v>17594.208213601</v>
      </c>
      <c r="D25" t="s">
        <v>173</v>
      </c>
      <c r="F25" s="2" t="s">
        <v>36</v>
      </c>
      <c r="G25" s="50" t="s">
        <v>36</v>
      </c>
      <c r="H25" s="35">
        <v>1</v>
      </c>
      <c r="I25" s="35"/>
      <c r="J25" s="45">
        <f t="shared" si="0"/>
        <v>17594.208213601</v>
      </c>
      <c r="K25" s="43">
        <f t="shared" si="1"/>
        <v>0</v>
      </c>
      <c r="L25" s="35">
        <v>1</v>
      </c>
      <c r="M25" s="35"/>
      <c r="N25" s="43">
        <f t="shared" si="2"/>
        <v>17594.208213601</v>
      </c>
      <c r="O25" s="9">
        <f t="shared" si="3"/>
        <v>0</v>
      </c>
    </row>
    <row r="26" spans="1:15" ht="12.75">
      <c r="A26">
        <v>3091</v>
      </c>
      <c r="B26">
        <v>21210</v>
      </c>
      <c r="C26">
        <v>11432.976260118</v>
      </c>
      <c r="D26" t="s">
        <v>173</v>
      </c>
      <c r="F26" s="2" t="s">
        <v>36</v>
      </c>
      <c r="G26" s="50" t="s">
        <v>36</v>
      </c>
      <c r="H26" s="35">
        <v>1</v>
      </c>
      <c r="I26" s="35"/>
      <c r="J26" s="45">
        <f t="shared" si="0"/>
        <v>11432.976260118</v>
      </c>
      <c r="K26" s="43">
        <f t="shared" si="1"/>
        <v>0</v>
      </c>
      <c r="L26" s="35">
        <v>1</v>
      </c>
      <c r="M26" s="35"/>
      <c r="N26" s="43">
        <f t="shared" si="2"/>
        <v>11432.976260118</v>
      </c>
      <c r="O26" s="9">
        <f t="shared" si="3"/>
        <v>0</v>
      </c>
    </row>
    <row r="27" spans="1:15" ht="12.75">
      <c r="A27">
        <v>3153</v>
      </c>
      <c r="B27">
        <v>20884</v>
      </c>
      <c r="C27">
        <v>10299.325035371</v>
      </c>
      <c r="D27" t="s">
        <v>173</v>
      </c>
      <c r="F27" s="2" t="s">
        <v>308</v>
      </c>
      <c r="G27" s="50" t="s">
        <v>45</v>
      </c>
      <c r="H27" s="35">
        <v>1</v>
      </c>
      <c r="I27" s="35"/>
      <c r="J27" s="45">
        <f t="shared" si="0"/>
        <v>10299.325035371</v>
      </c>
      <c r="K27" s="43">
        <f t="shared" si="1"/>
        <v>0</v>
      </c>
      <c r="L27" s="35">
        <v>0.8</v>
      </c>
      <c r="M27" s="35">
        <v>0.1</v>
      </c>
      <c r="N27" s="43">
        <f t="shared" si="2"/>
        <v>8239.4600282968</v>
      </c>
      <c r="O27" s="9">
        <f t="shared" si="3"/>
        <v>1029.9325035371</v>
      </c>
    </row>
    <row r="28" spans="1:15" ht="12.75">
      <c r="A28">
        <v>3153</v>
      </c>
      <c r="B28">
        <v>20610</v>
      </c>
      <c r="C28">
        <v>4972.8581198229995</v>
      </c>
      <c r="D28" t="s">
        <v>173</v>
      </c>
      <c r="F28" s="2" t="s">
        <v>315</v>
      </c>
      <c r="G28" s="50" t="s">
        <v>63</v>
      </c>
      <c r="H28" s="35">
        <v>1</v>
      </c>
      <c r="I28" s="35"/>
      <c r="J28" s="45">
        <f t="shared" si="0"/>
        <v>4972.8581198229995</v>
      </c>
      <c r="K28" s="43">
        <f t="shared" si="1"/>
        <v>0</v>
      </c>
      <c r="L28" s="35">
        <v>0.5</v>
      </c>
      <c r="M28" s="35">
        <v>0.25</v>
      </c>
      <c r="N28" s="43">
        <f t="shared" si="2"/>
        <v>2486.4290599114997</v>
      </c>
      <c r="O28" s="9">
        <f t="shared" si="3"/>
        <v>1243.2145299557499</v>
      </c>
    </row>
    <row r="29" spans="1:15" ht="12.75">
      <c r="A29">
        <v>3153</v>
      </c>
      <c r="B29">
        <v>20076</v>
      </c>
      <c r="C29">
        <v>6556.921659052399</v>
      </c>
      <c r="D29" t="s">
        <v>173</v>
      </c>
      <c r="F29" s="2" t="s">
        <v>326</v>
      </c>
      <c r="G29" s="50" t="s">
        <v>63</v>
      </c>
      <c r="H29" s="35">
        <v>1</v>
      </c>
      <c r="I29" s="35"/>
      <c r="J29" s="45">
        <f t="shared" si="0"/>
        <v>6556.921659052399</v>
      </c>
      <c r="K29" s="43">
        <f t="shared" si="1"/>
        <v>0</v>
      </c>
      <c r="L29" s="35">
        <v>0.5</v>
      </c>
      <c r="M29" s="35">
        <v>0.25</v>
      </c>
      <c r="N29" s="43">
        <f t="shared" si="2"/>
        <v>3278.4608295261996</v>
      </c>
      <c r="O29" s="9">
        <f t="shared" si="3"/>
        <v>1639.2304147630998</v>
      </c>
    </row>
    <row r="30" spans="1:15" ht="12.75">
      <c r="A30">
        <v>3153</v>
      </c>
      <c r="B30">
        <v>19985</v>
      </c>
      <c r="C30">
        <v>1649.4494272432999</v>
      </c>
      <c r="D30" t="s">
        <v>173</v>
      </c>
      <c r="F30" s="2" t="s">
        <v>45</v>
      </c>
      <c r="G30" s="50" t="s">
        <v>45</v>
      </c>
      <c r="H30" s="35">
        <v>1</v>
      </c>
      <c r="I30" s="35"/>
      <c r="J30" s="45">
        <f t="shared" si="0"/>
        <v>1649.4494272432999</v>
      </c>
      <c r="K30" s="43">
        <f t="shared" si="1"/>
        <v>0</v>
      </c>
      <c r="L30" s="35">
        <v>1</v>
      </c>
      <c r="M30" s="35"/>
      <c r="N30" s="43">
        <f t="shared" si="2"/>
        <v>1649.4494272432999</v>
      </c>
      <c r="O30" s="9">
        <f t="shared" si="3"/>
        <v>0</v>
      </c>
    </row>
    <row r="31" spans="1:15" ht="12.75">
      <c r="A31">
        <v>3153</v>
      </c>
      <c r="B31">
        <v>19316</v>
      </c>
      <c r="C31">
        <v>2535.324401848</v>
      </c>
      <c r="D31" t="s">
        <v>173</v>
      </c>
      <c r="F31" s="2" t="s">
        <v>45</v>
      </c>
      <c r="G31" s="50" t="s">
        <v>45</v>
      </c>
      <c r="H31" s="35">
        <v>1</v>
      </c>
      <c r="I31" s="35"/>
      <c r="J31" s="45">
        <f t="shared" si="0"/>
        <v>2535.324401848</v>
      </c>
      <c r="K31" s="43">
        <f t="shared" si="1"/>
        <v>0</v>
      </c>
      <c r="L31" s="35">
        <v>1</v>
      </c>
      <c r="M31" s="35"/>
      <c r="N31" s="43">
        <f t="shared" si="2"/>
        <v>2535.324401848</v>
      </c>
      <c r="O31" s="9">
        <f t="shared" si="3"/>
        <v>0</v>
      </c>
    </row>
    <row r="32" spans="1:15" ht="12.75">
      <c r="A32">
        <v>3153</v>
      </c>
      <c r="B32">
        <v>19317</v>
      </c>
      <c r="C32">
        <v>1952.0200893581</v>
      </c>
      <c r="D32" t="s">
        <v>173</v>
      </c>
      <c r="F32" s="2" t="s">
        <v>45</v>
      </c>
      <c r="G32" s="50" t="s">
        <v>45</v>
      </c>
      <c r="H32" s="35">
        <v>1</v>
      </c>
      <c r="I32" s="35"/>
      <c r="J32" s="45">
        <f t="shared" si="0"/>
        <v>1952.0200893581</v>
      </c>
      <c r="K32" s="43">
        <f t="shared" si="1"/>
        <v>0</v>
      </c>
      <c r="L32" s="35">
        <v>1</v>
      </c>
      <c r="M32" s="35"/>
      <c r="N32" s="43">
        <f t="shared" si="2"/>
        <v>1952.0200893581</v>
      </c>
      <c r="O32" s="9">
        <f t="shared" si="3"/>
        <v>0</v>
      </c>
    </row>
    <row r="33" spans="1:15" ht="12.75">
      <c r="A33">
        <v>3153</v>
      </c>
      <c r="B33">
        <v>18601</v>
      </c>
      <c r="C33">
        <v>32096.800010607</v>
      </c>
      <c r="D33" t="s">
        <v>173</v>
      </c>
      <c r="F33" s="2" t="s">
        <v>36</v>
      </c>
      <c r="G33" s="50" t="s">
        <v>63</v>
      </c>
      <c r="H33" s="35"/>
      <c r="I33" s="35">
        <v>0.5</v>
      </c>
      <c r="J33" s="45">
        <f t="shared" si="0"/>
        <v>0</v>
      </c>
      <c r="K33" s="43">
        <f t="shared" si="1"/>
        <v>16048.4000053035</v>
      </c>
      <c r="L33" s="35"/>
      <c r="M33" s="35">
        <v>0.5</v>
      </c>
      <c r="N33" s="43">
        <f t="shared" si="2"/>
        <v>0</v>
      </c>
      <c r="O33" s="9">
        <f t="shared" si="3"/>
        <v>16048.4000053035</v>
      </c>
    </row>
    <row r="34" spans="1:15" ht="12.75">
      <c r="A34">
        <v>3153</v>
      </c>
      <c r="B34">
        <v>18439</v>
      </c>
      <c r="C34">
        <v>1011.3815152756999</v>
      </c>
      <c r="D34" t="s">
        <v>173</v>
      </c>
      <c r="F34" s="2" t="s">
        <v>45</v>
      </c>
      <c r="G34" s="50" t="s">
        <v>45</v>
      </c>
      <c r="H34" s="35">
        <v>1</v>
      </c>
      <c r="I34" s="35"/>
      <c r="J34" s="45">
        <f t="shared" si="0"/>
        <v>1011.3815152756999</v>
      </c>
      <c r="K34" s="43">
        <f t="shared" si="1"/>
        <v>0</v>
      </c>
      <c r="L34" s="35">
        <v>1</v>
      </c>
      <c r="M34" s="35"/>
      <c r="N34" s="43">
        <f t="shared" si="2"/>
        <v>1011.3815152756999</v>
      </c>
      <c r="O34" s="9">
        <f t="shared" si="3"/>
        <v>0</v>
      </c>
    </row>
    <row r="35" spans="1:15" ht="12.75">
      <c r="A35">
        <v>3153</v>
      </c>
      <c r="B35">
        <v>18265</v>
      </c>
      <c r="C35">
        <v>3187.7914786040997</v>
      </c>
      <c r="D35" t="s">
        <v>173</v>
      </c>
      <c r="F35" s="2" t="s">
        <v>36</v>
      </c>
      <c r="G35" s="50" t="s">
        <v>45</v>
      </c>
      <c r="H35" s="35">
        <v>1</v>
      </c>
      <c r="I35" s="35"/>
      <c r="J35" s="45">
        <f t="shared" si="0"/>
        <v>3187.7914786040997</v>
      </c>
      <c r="K35" s="43">
        <f t="shared" si="1"/>
        <v>0</v>
      </c>
      <c r="L35" s="35">
        <v>1</v>
      </c>
      <c r="M35" s="35"/>
      <c r="N35" s="43">
        <f t="shared" si="2"/>
        <v>3187.7914786040997</v>
      </c>
      <c r="O35" s="9">
        <f t="shared" si="3"/>
        <v>0</v>
      </c>
    </row>
    <row r="36" spans="1:15" ht="12.75">
      <c r="A36">
        <v>3153</v>
      </c>
      <c r="B36">
        <v>18313</v>
      </c>
      <c r="C36">
        <v>2640.2583623752</v>
      </c>
      <c r="D36" t="s">
        <v>173</v>
      </c>
      <c r="F36" s="2" t="s">
        <v>45</v>
      </c>
      <c r="G36" s="50" t="s">
        <v>45</v>
      </c>
      <c r="H36" s="35">
        <v>1</v>
      </c>
      <c r="I36" s="35"/>
      <c r="J36" s="45">
        <f t="shared" si="0"/>
        <v>2640.2583623752</v>
      </c>
      <c r="K36" s="43">
        <f t="shared" si="1"/>
        <v>0</v>
      </c>
      <c r="L36" s="35">
        <v>1</v>
      </c>
      <c r="M36" s="35"/>
      <c r="N36" s="43">
        <f t="shared" si="2"/>
        <v>2640.2583623752</v>
      </c>
      <c r="O36" s="9">
        <f t="shared" si="3"/>
        <v>0</v>
      </c>
    </row>
    <row r="37" spans="1:15" ht="12.75">
      <c r="A37">
        <v>3153</v>
      </c>
      <c r="B37">
        <v>17815</v>
      </c>
      <c r="C37">
        <v>2588.6524819229</v>
      </c>
      <c r="D37" t="s">
        <v>173</v>
      </c>
      <c r="F37" s="2" t="s">
        <v>36</v>
      </c>
      <c r="G37" s="50" t="s">
        <v>45</v>
      </c>
      <c r="H37" s="35">
        <v>1</v>
      </c>
      <c r="I37" s="35"/>
      <c r="J37" s="45">
        <f t="shared" si="0"/>
        <v>2588.6524819229</v>
      </c>
      <c r="K37" s="43">
        <f t="shared" si="1"/>
        <v>0</v>
      </c>
      <c r="L37" s="35">
        <v>1</v>
      </c>
      <c r="M37" s="35"/>
      <c r="N37" s="43">
        <f t="shared" si="2"/>
        <v>2588.6524819229</v>
      </c>
      <c r="O37" s="9">
        <f t="shared" si="3"/>
        <v>0</v>
      </c>
    </row>
    <row r="38" spans="1:15" ht="12.75">
      <c r="A38">
        <v>3153</v>
      </c>
      <c r="B38">
        <v>18261</v>
      </c>
      <c r="C38">
        <v>2040.5675962009</v>
      </c>
      <c r="D38" t="s">
        <v>173</v>
      </c>
      <c r="F38" s="2" t="s">
        <v>36</v>
      </c>
      <c r="G38" s="50" t="s">
        <v>45</v>
      </c>
      <c r="H38" s="35">
        <v>1</v>
      </c>
      <c r="I38" s="35"/>
      <c r="J38" s="45">
        <f t="shared" si="0"/>
        <v>2040.5675962009</v>
      </c>
      <c r="K38" s="43">
        <f t="shared" si="1"/>
        <v>0</v>
      </c>
      <c r="L38" s="35">
        <v>1</v>
      </c>
      <c r="M38" s="35"/>
      <c r="N38" s="43">
        <f t="shared" si="2"/>
        <v>2040.5675962009</v>
      </c>
      <c r="O38" s="9">
        <f t="shared" si="3"/>
        <v>0</v>
      </c>
    </row>
    <row r="39" spans="1:15" ht="12.75">
      <c r="A39">
        <v>3153</v>
      </c>
      <c r="B39">
        <v>18519</v>
      </c>
      <c r="C39">
        <v>1633.354903087</v>
      </c>
      <c r="D39" t="s">
        <v>173</v>
      </c>
      <c r="F39" s="2" t="s">
        <v>36</v>
      </c>
      <c r="G39" s="50" t="s">
        <v>45</v>
      </c>
      <c r="H39" s="35">
        <v>1</v>
      </c>
      <c r="I39" s="35"/>
      <c r="J39" s="45">
        <f t="shared" si="0"/>
        <v>1633.354903087</v>
      </c>
      <c r="K39" s="43">
        <f t="shared" si="1"/>
        <v>0</v>
      </c>
      <c r="L39" s="35">
        <v>1</v>
      </c>
      <c r="M39" s="35"/>
      <c r="N39" s="43">
        <f t="shared" si="2"/>
        <v>1633.354903087</v>
      </c>
      <c r="O39" s="9">
        <f t="shared" si="3"/>
        <v>0</v>
      </c>
    </row>
    <row r="40" spans="1:15" ht="12.75">
      <c r="A40">
        <v>3153</v>
      </c>
      <c r="B40">
        <v>18887</v>
      </c>
      <c r="C40">
        <v>8180.581705920399</v>
      </c>
      <c r="D40" t="s">
        <v>173</v>
      </c>
      <c r="F40" s="2" t="s">
        <v>307</v>
      </c>
      <c r="G40" s="50" t="s">
        <v>63</v>
      </c>
      <c r="H40" s="35">
        <v>1</v>
      </c>
      <c r="I40" s="35"/>
      <c r="J40" s="45">
        <f t="shared" si="0"/>
        <v>8180.581705920399</v>
      </c>
      <c r="K40" s="43">
        <f t="shared" si="1"/>
        <v>0</v>
      </c>
      <c r="L40" s="35">
        <v>0.5</v>
      </c>
      <c r="M40" s="35">
        <v>0.25</v>
      </c>
      <c r="N40" s="43">
        <f t="shared" si="2"/>
        <v>4090.2908529601996</v>
      </c>
      <c r="O40" s="9">
        <f t="shared" si="3"/>
        <v>2045.1454264800998</v>
      </c>
    </row>
    <row r="41" spans="1:15" ht="12.75">
      <c r="A41">
        <v>3153</v>
      </c>
      <c r="B41">
        <v>18666</v>
      </c>
      <c r="C41">
        <v>1204.1312737240999</v>
      </c>
      <c r="D41" t="s">
        <v>173</v>
      </c>
      <c r="F41" s="2" t="s">
        <v>63</v>
      </c>
      <c r="G41" s="50" t="s">
        <v>63</v>
      </c>
      <c r="H41" s="35">
        <v>1</v>
      </c>
      <c r="I41" s="35"/>
      <c r="J41" s="45">
        <f t="shared" si="0"/>
        <v>1204.1312737240999</v>
      </c>
      <c r="K41" s="43">
        <f t="shared" si="1"/>
        <v>0</v>
      </c>
      <c r="L41" s="35">
        <v>1</v>
      </c>
      <c r="M41" s="35"/>
      <c r="N41" s="43">
        <f t="shared" si="2"/>
        <v>1204.1312737240999</v>
      </c>
      <c r="O41" s="9">
        <f t="shared" si="3"/>
        <v>0</v>
      </c>
    </row>
    <row r="42" spans="1:15" ht="12.75">
      <c r="A42">
        <v>3153</v>
      </c>
      <c r="B42">
        <v>18667</v>
      </c>
      <c r="C42">
        <v>1727.2937720119999</v>
      </c>
      <c r="D42" t="s">
        <v>173</v>
      </c>
      <c r="F42" s="2" t="s">
        <v>63</v>
      </c>
      <c r="G42" s="50" t="s">
        <v>63</v>
      </c>
      <c r="H42" s="35">
        <v>1</v>
      </c>
      <c r="I42" s="35"/>
      <c r="J42" s="45">
        <f t="shared" si="0"/>
        <v>1727.2937720119999</v>
      </c>
      <c r="K42" s="43">
        <f t="shared" si="1"/>
        <v>0</v>
      </c>
      <c r="L42" s="35">
        <v>1</v>
      </c>
      <c r="M42" s="35"/>
      <c r="N42" s="43">
        <f t="shared" si="2"/>
        <v>1727.2937720119999</v>
      </c>
      <c r="O42" s="9">
        <f t="shared" si="3"/>
        <v>0</v>
      </c>
    </row>
    <row r="43" spans="1:15" ht="12.75">
      <c r="A43">
        <v>3154</v>
      </c>
      <c r="B43">
        <v>15389</v>
      </c>
      <c r="C43">
        <v>7784.8706855028995</v>
      </c>
      <c r="D43" t="s">
        <v>173</v>
      </c>
      <c r="F43" s="2" t="s">
        <v>35</v>
      </c>
      <c r="G43" s="50" t="s">
        <v>49</v>
      </c>
      <c r="H43" s="35">
        <v>1</v>
      </c>
      <c r="I43" s="35"/>
      <c r="J43" s="45">
        <f t="shared" si="0"/>
        <v>7784.8706855028995</v>
      </c>
      <c r="K43" s="43">
        <f t="shared" si="1"/>
        <v>0</v>
      </c>
      <c r="L43" s="35">
        <v>1</v>
      </c>
      <c r="M43" s="35"/>
      <c r="N43" s="43">
        <f t="shared" si="2"/>
        <v>7784.8706855028995</v>
      </c>
      <c r="O43" s="9">
        <f t="shared" si="3"/>
        <v>0</v>
      </c>
    </row>
    <row r="44" spans="1:15" ht="12.75">
      <c r="A44">
        <v>3154</v>
      </c>
      <c r="B44">
        <v>14188</v>
      </c>
      <c r="C44">
        <v>6896.623839862599</v>
      </c>
      <c r="D44" t="s">
        <v>173</v>
      </c>
      <c r="F44" s="2" t="s">
        <v>181</v>
      </c>
      <c r="G44" s="50" t="s">
        <v>243</v>
      </c>
      <c r="H44" s="35">
        <v>1</v>
      </c>
      <c r="I44" s="35"/>
      <c r="J44" s="45">
        <f t="shared" si="0"/>
        <v>6896.623839862599</v>
      </c>
      <c r="K44" s="43">
        <f t="shared" si="1"/>
        <v>0</v>
      </c>
      <c r="L44" s="35">
        <v>0.5</v>
      </c>
      <c r="M44" s="35">
        <v>0.25</v>
      </c>
      <c r="N44" s="43">
        <f t="shared" si="2"/>
        <v>3448.3119199312996</v>
      </c>
      <c r="O44" s="9">
        <f t="shared" si="3"/>
        <v>1724.1559599656498</v>
      </c>
    </row>
    <row r="45" spans="1:15" ht="12.75">
      <c r="A45">
        <v>3153</v>
      </c>
      <c r="B45">
        <v>19577</v>
      </c>
      <c r="C45">
        <v>2647.340023539</v>
      </c>
      <c r="D45" t="s">
        <v>173</v>
      </c>
      <c r="F45" s="2" t="s">
        <v>326</v>
      </c>
      <c r="G45" s="50" t="s">
        <v>63</v>
      </c>
      <c r="H45" s="35">
        <v>1</v>
      </c>
      <c r="I45" s="35"/>
      <c r="J45" s="45">
        <f t="shared" si="0"/>
        <v>2647.340023539</v>
      </c>
      <c r="K45" s="43">
        <f t="shared" si="1"/>
        <v>0</v>
      </c>
      <c r="L45" s="35">
        <v>0.5</v>
      </c>
      <c r="M45" s="35">
        <v>0.25</v>
      </c>
      <c r="N45" s="43">
        <f t="shared" si="2"/>
        <v>1323.6700117695</v>
      </c>
      <c r="O45" s="9">
        <f t="shared" si="3"/>
        <v>661.83500588475</v>
      </c>
    </row>
    <row r="46" spans="1:15" ht="12.75">
      <c r="A46">
        <v>3153</v>
      </c>
      <c r="B46">
        <v>19578</v>
      </c>
      <c r="C46">
        <v>3883.4364856592997</v>
      </c>
      <c r="D46" t="s">
        <v>173</v>
      </c>
      <c r="F46" s="2" t="s">
        <v>45</v>
      </c>
      <c r="G46" s="50" t="s">
        <v>45</v>
      </c>
      <c r="H46" s="35">
        <v>1</v>
      </c>
      <c r="I46" s="35"/>
      <c r="J46" s="45">
        <f t="shared" si="0"/>
        <v>3883.4364856592997</v>
      </c>
      <c r="K46" s="43">
        <f t="shared" si="1"/>
        <v>0</v>
      </c>
      <c r="L46" s="35">
        <v>1</v>
      </c>
      <c r="M46" s="35"/>
      <c r="N46" s="43">
        <f t="shared" si="2"/>
        <v>3883.4364856592997</v>
      </c>
      <c r="O46" s="9">
        <f t="shared" si="3"/>
        <v>0</v>
      </c>
    </row>
    <row r="47" spans="1:15" ht="12.75">
      <c r="A47">
        <v>3091</v>
      </c>
      <c r="B47">
        <v>19969</v>
      </c>
      <c r="C47">
        <v>10061.524912796998</v>
      </c>
      <c r="D47" t="s">
        <v>173</v>
      </c>
      <c r="F47" s="2" t="s">
        <v>45</v>
      </c>
      <c r="G47" s="50" t="s">
        <v>36</v>
      </c>
      <c r="H47" s="35">
        <v>1</v>
      </c>
      <c r="I47" s="35"/>
      <c r="J47" s="45">
        <f t="shared" si="0"/>
        <v>10061.524912796998</v>
      </c>
      <c r="K47" s="43">
        <f t="shared" si="1"/>
        <v>0</v>
      </c>
      <c r="L47" s="35">
        <v>1</v>
      </c>
      <c r="M47" s="35"/>
      <c r="N47" s="43">
        <f t="shared" si="2"/>
        <v>10061.524912796998</v>
      </c>
      <c r="O47" s="9">
        <f t="shared" si="3"/>
        <v>0</v>
      </c>
    </row>
    <row r="48" spans="1:15" ht="12.75">
      <c r="A48">
        <v>3091</v>
      </c>
      <c r="B48">
        <v>19965</v>
      </c>
      <c r="C48">
        <v>8848.813915111099</v>
      </c>
      <c r="D48" t="s">
        <v>173</v>
      </c>
      <c r="F48" s="2" t="s">
        <v>45</v>
      </c>
      <c r="G48" s="50" t="s">
        <v>36</v>
      </c>
      <c r="H48" s="35">
        <v>1</v>
      </c>
      <c r="I48" s="35"/>
      <c r="J48" s="45">
        <f t="shared" si="0"/>
        <v>8848.813915111099</v>
      </c>
      <c r="K48" s="43">
        <f t="shared" si="1"/>
        <v>0</v>
      </c>
      <c r="L48" s="35">
        <v>1</v>
      </c>
      <c r="M48" s="35"/>
      <c r="N48" s="43">
        <f t="shared" si="2"/>
        <v>8848.813915111099</v>
      </c>
      <c r="O48" s="9">
        <f t="shared" si="3"/>
        <v>0</v>
      </c>
    </row>
    <row r="49" spans="1:15" ht="12.75">
      <c r="A49">
        <v>3091</v>
      </c>
      <c r="B49">
        <v>20391</v>
      </c>
      <c r="C49">
        <v>27290.605373013997</v>
      </c>
      <c r="D49" t="s">
        <v>173</v>
      </c>
      <c r="F49" s="2" t="s">
        <v>36</v>
      </c>
      <c r="G49" s="50" t="s">
        <v>36</v>
      </c>
      <c r="H49" s="35">
        <v>1</v>
      </c>
      <c r="I49" s="35"/>
      <c r="J49" s="45">
        <f t="shared" si="0"/>
        <v>27290.605373013997</v>
      </c>
      <c r="K49" s="43">
        <f t="shared" si="1"/>
        <v>0</v>
      </c>
      <c r="L49" s="35">
        <v>1</v>
      </c>
      <c r="M49" s="35"/>
      <c r="N49" s="43">
        <f t="shared" si="2"/>
        <v>27290.605373013997</v>
      </c>
      <c r="O49" s="9">
        <f t="shared" si="3"/>
        <v>0</v>
      </c>
    </row>
    <row r="50" spans="1:15" ht="12.75">
      <c r="A50">
        <v>3091</v>
      </c>
      <c r="B50">
        <v>20379</v>
      </c>
      <c r="C50">
        <v>2297.9712442606997</v>
      </c>
      <c r="D50" t="s">
        <v>173</v>
      </c>
      <c r="F50" s="2" t="s">
        <v>63</v>
      </c>
      <c r="G50" s="50" t="s">
        <v>63</v>
      </c>
      <c r="H50" s="35">
        <v>1</v>
      </c>
      <c r="I50" s="35"/>
      <c r="J50" s="45">
        <f t="shared" si="0"/>
        <v>2297.9712442606997</v>
      </c>
      <c r="K50" s="43">
        <f t="shared" si="1"/>
        <v>0</v>
      </c>
      <c r="L50" s="35">
        <v>1</v>
      </c>
      <c r="M50" s="35"/>
      <c r="N50" s="43">
        <f t="shared" si="2"/>
        <v>2297.9712442606997</v>
      </c>
      <c r="O50" s="9">
        <f t="shared" si="3"/>
        <v>0</v>
      </c>
    </row>
    <row r="51" spans="1:15" ht="12.75">
      <c r="A51">
        <v>3153</v>
      </c>
      <c r="B51">
        <v>19983</v>
      </c>
      <c r="C51">
        <v>4101.995254835099</v>
      </c>
      <c r="D51" t="s">
        <v>173</v>
      </c>
      <c r="F51" s="2" t="s">
        <v>63</v>
      </c>
      <c r="G51" s="50" t="s">
        <v>63</v>
      </c>
      <c r="H51" s="35">
        <v>1</v>
      </c>
      <c r="I51" s="35"/>
      <c r="J51" s="45">
        <f t="shared" si="0"/>
        <v>4101.995254835099</v>
      </c>
      <c r="K51" s="43">
        <f t="shared" si="1"/>
        <v>0</v>
      </c>
      <c r="L51" s="35">
        <v>1</v>
      </c>
      <c r="M51" s="35"/>
      <c r="N51" s="43">
        <f t="shared" si="2"/>
        <v>4101.995254835099</v>
      </c>
      <c r="O51" s="9">
        <f t="shared" si="3"/>
        <v>0</v>
      </c>
    </row>
    <row r="52" spans="1:15" ht="12.75">
      <c r="A52">
        <v>3153</v>
      </c>
      <c r="B52">
        <v>19370</v>
      </c>
      <c r="C52">
        <v>1044.5471759959999</v>
      </c>
      <c r="D52" t="s">
        <v>173</v>
      </c>
      <c r="F52" s="2" t="s">
        <v>63</v>
      </c>
      <c r="G52" s="50" t="s">
        <v>63</v>
      </c>
      <c r="H52" s="35">
        <v>1</v>
      </c>
      <c r="I52" s="35"/>
      <c r="J52" s="45">
        <f t="shared" si="0"/>
        <v>1044.5471759959999</v>
      </c>
      <c r="K52" s="43">
        <f t="shared" si="1"/>
        <v>0</v>
      </c>
      <c r="L52" s="35">
        <v>1</v>
      </c>
      <c r="M52" s="35"/>
      <c r="N52" s="43">
        <f t="shared" si="2"/>
        <v>1044.5471759959999</v>
      </c>
      <c r="O52" s="9">
        <f t="shared" si="3"/>
        <v>0</v>
      </c>
    </row>
    <row r="53" spans="1:15" ht="12.75">
      <c r="A53">
        <v>3153</v>
      </c>
      <c r="B53">
        <v>18312</v>
      </c>
      <c r="C53">
        <v>20131.625448361</v>
      </c>
      <c r="D53" t="s">
        <v>173</v>
      </c>
      <c r="F53" s="2" t="s">
        <v>45</v>
      </c>
      <c r="G53" s="50" t="s">
        <v>45</v>
      </c>
      <c r="H53" s="35">
        <v>1</v>
      </c>
      <c r="I53" s="35"/>
      <c r="J53" s="45">
        <f t="shared" si="0"/>
        <v>20131.625448361</v>
      </c>
      <c r="K53" s="43">
        <f t="shared" si="1"/>
        <v>0</v>
      </c>
      <c r="L53" s="35">
        <v>1</v>
      </c>
      <c r="M53" s="35"/>
      <c r="N53" s="43">
        <f t="shared" si="2"/>
        <v>20131.625448361</v>
      </c>
      <c r="O53" s="9">
        <f t="shared" si="3"/>
        <v>0</v>
      </c>
    </row>
    <row r="54" spans="1:15" ht="12.75">
      <c r="A54">
        <v>3153</v>
      </c>
      <c r="B54">
        <v>19792</v>
      </c>
      <c r="C54">
        <v>2547.7914215662</v>
      </c>
      <c r="D54" t="s">
        <v>173</v>
      </c>
      <c r="F54" s="2" t="s">
        <v>45</v>
      </c>
      <c r="G54" s="50" t="s">
        <v>45</v>
      </c>
      <c r="H54" s="35">
        <v>1</v>
      </c>
      <c r="I54" s="35"/>
      <c r="J54" s="45">
        <f t="shared" si="0"/>
        <v>2547.7914215662</v>
      </c>
      <c r="K54" s="43">
        <f t="shared" si="1"/>
        <v>0</v>
      </c>
      <c r="L54" s="35">
        <v>1</v>
      </c>
      <c r="M54" s="35"/>
      <c r="N54" s="43">
        <f t="shared" si="2"/>
        <v>2547.7914215662</v>
      </c>
      <c r="O54" s="9">
        <f t="shared" si="3"/>
        <v>0</v>
      </c>
    </row>
    <row r="55" spans="1:15" ht="12.75">
      <c r="A55">
        <v>3153</v>
      </c>
      <c r="B55">
        <v>20165</v>
      </c>
      <c r="C55">
        <v>7925.0733953773</v>
      </c>
      <c r="D55" t="s">
        <v>173</v>
      </c>
      <c r="F55" s="2" t="s">
        <v>45</v>
      </c>
      <c r="G55" s="50" t="s">
        <v>78</v>
      </c>
      <c r="H55" s="35">
        <v>1</v>
      </c>
      <c r="I55" s="35"/>
      <c r="J55" s="45">
        <f t="shared" si="0"/>
        <v>7925.0733953773</v>
      </c>
      <c r="K55" s="43">
        <f t="shared" si="1"/>
        <v>0</v>
      </c>
      <c r="L55" s="35">
        <v>0.5</v>
      </c>
      <c r="M55" s="35">
        <v>0.25</v>
      </c>
      <c r="N55" s="43">
        <f t="shared" si="2"/>
        <v>3962.53669768865</v>
      </c>
      <c r="O55" s="9">
        <f t="shared" si="3"/>
        <v>1981.268348844325</v>
      </c>
    </row>
    <row r="56" spans="1:15" ht="12.75">
      <c r="A56">
        <v>3153</v>
      </c>
      <c r="B56">
        <v>19170</v>
      </c>
      <c r="C56">
        <v>2846.9876872226996</v>
      </c>
      <c r="D56" t="s">
        <v>173</v>
      </c>
      <c r="F56" s="2" t="s">
        <v>45</v>
      </c>
      <c r="G56" s="50" t="s">
        <v>45</v>
      </c>
      <c r="H56" s="35">
        <v>1</v>
      </c>
      <c r="I56" s="35"/>
      <c r="J56" s="45">
        <f t="shared" si="0"/>
        <v>2846.9876872226996</v>
      </c>
      <c r="K56" s="43">
        <f t="shared" si="1"/>
        <v>0</v>
      </c>
      <c r="L56" s="35">
        <v>1</v>
      </c>
      <c r="M56" s="35"/>
      <c r="N56" s="43">
        <f t="shared" si="2"/>
        <v>2846.9876872226996</v>
      </c>
      <c r="O56" s="9">
        <f t="shared" si="3"/>
        <v>0</v>
      </c>
    </row>
    <row r="57" spans="1:15" ht="12.75">
      <c r="A57">
        <v>3153</v>
      </c>
      <c r="B57">
        <v>19021</v>
      </c>
      <c r="C57">
        <v>2436.7732621152</v>
      </c>
      <c r="D57" t="s">
        <v>173</v>
      </c>
      <c r="F57" s="2" t="s">
        <v>45</v>
      </c>
      <c r="G57" s="50" t="s">
        <v>45</v>
      </c>
      <c r="H57" s="35">
        <v>1</v>
      </c>
      <c r="I57" s="35"/>
      <c r="J57" s="45">
        <f t="shared" si="0"/>
        <v>2436.7732621152</v>
      </c>
      <c r="K57" s="43">
        <f t="shared" si="1"/>
        <v>0</v>
      </c>
      <c r="L57" s="35">
        <v>1</v>
      </c>
      <c r="M57" s="35"/>
      <c r="N57" s="43">
        <f t="shared" si="2"/>
        <v>2436.7732621152</v>
      </c>
      <c r="O57" s="9">
        <f t="shared" si="3"/>
        <v>0</v>
      </c>
    </row>
    <row r="58" spans="1:15" ht="12.75">
      <c r="A58">
        <v>3153</v>
      </c>
      <c r="B58">
        <v>18606</v>
      </c>
      <c r="C58">
        <v>5066.647786162799</v>
      </c>
      <c r="D58" t="s">
        <v>173</v>
      </c>
      <c r="F58" s="2" t="s">
        <v>45</v>
      </c>
      <c r="G58" s="50" t="s">
        <v>45</v>
      </c>
      <c r="H58" s="35">
        <v>1</v>
      </c>
      <c r="I58" s="35"/>
      <c r="J58" s="45">
        <f t="shared" si="0"/>
        <v>5066.647786162799</v>
      </c>
      <c r="K58" s="43">
        <f t="shared" si="1"/>
        <v>0</v>
      </c>
      <c r="L58" s="35">
        <v>1</v>
      </c>
      <c r="M58" s="35"/>
      <c r="N58" s="43">
        <f t="shared" si="2"/>
        <v>5066.647786162799</v>
      </c>
      <c r="O58" s="9">
        <f t="shared" si="3"/>
        <v>0</v>
      </c>
    </row>
    <row r="59" spans="1:15" ht="12.75">
      <c r="A59">
        <v>3153</v>
      </c>
      <c r="B59">
        <v>18262</v>
      </c>
      <c r="C59">
        <v>3338.2476573838</v>
      </c>
      <c r="D59" t="s">
        <v>173</v>
      </c>
      <c r="F59" s="2" t="s">
        <v>97</v>
      </c>
      <c r="G59" s="50" t="s">
        <v>45</v>
      </c>
      <c r="H59" s="35">
        <v>1</v>
      </c>
      <c r="I59" s="35"/>
      <c r="J59" s="45">
        <f t="shared" si="0"/>
        <v>3338.2476573838</v>
      </c>
      <c r="K59" s="43">
        <f t="shared" si="1"/>
        <v>0</v>
      </c>
      <c r="L59" s="35">
        <v>1</v>
      </c>
      <c r="M59" s="35"/>
      <c r="N59" s="43">
        <f t="shared" si="2"/>
        <v>3338.2476573838</v>
      </c>
      <c r="O59" s="9">
        <f t="shared" si="3"/>
        <v>0</v>
      </c>
    </row>
    <row r="60" spans="1:15" ht="13.5" thickBot="1">
      <c r="A60">
        <v>3153</v>
      </c>
      <c r="B60">
        <v>18532</v>
      </c>
      <c r="C60" s="1">
        <v>2507.8133459762</v>
      </c>
      <c r="D60" t="s">
        <v>173</v>
      </c>
      <c r="F60" s="3" t="s">
        <v>45</v>
      </c>
      <c r="G60" s="3" t="s">
        <v>45</v>
      </c>
      <c r="H60" s="1">
        <v>1</v>
      </c>
      <c r="I60" s="1"/>
      <c r="J60" s="47">
        <f t="shared" si="0"/>
        <v>2507.8133459762</v>
      </c>
      <c r="K60" s="46">
        <f t="shared" si="1"/>
        <v>0</v>
      </c>
      <c r="L60" s="1">
        <v>1</v>
      </c>
      <c r="M60" s="1"/>
      <c r="N60" s="10">
        <f t="shared" si="2"/>
        <v>2507.8133459762</v>
      </c>
      <c r="O60" s="10">
        <f t="shared" si="3"/>
        <v>0</v>
      </c>
    </row>
    <row r="61" spans="3:15" ht="12.75">
      <c r="C61">
        <f>SUM(C7:C60)</f>
        <v>432905.64633797394</v>
      </c>
      <c r="G61" s="4" t="s">
        <v>106</v>
      </c>
      <c r="H61" s="35">
        <f>SUM(H7:H60)</f>
        <v>52</v>
      </c>
      <c r="I61" s="35">
        <f aca="true" t="shared" si="4" ref="I61:O61">SUM(I7:I60)</f>
        <v>1</v>
      </c>
      <c r="J61" s="35">
        <f t="shared" si="4"/>
        <v>398982.89323433564</v>
      </c>
      <c r="K61" s="35">
        <f t="shared" si="4"/>
        <v>16961.3765518192</v>
      </c>
      <c r="L61" s="35">
        <f t="shared" si="4"/>
        <v>46.400000000000006</v>
      </c>
      <c r="M61" s="35">
        <f t="shared" si="4"/>
        <v>3.8000000000000003</v>
      </c>
      <c r="N61" s="35">
        <f t="shared" si="4"/>
        <v>369576.00489006576</v>
      </c>
      <c r="O61" s="35">
        <f t="shared" si="4"/>
        <v>31664.82072395407</v>
      </c>
    </row>
    <row r="62" spans="7:15" ht="12.75">
      <c r="G62" s="4" t="s">
        <v>107</v>
      </c>
      <c r="H62" s="35">
        <f>COUNT(B7:B60)</f>
        <v>54</v>
      </c>
      <c r="I62" s="35">
        <v>54</v>
      </c>
      <c r="J62" s="43"/>
      <c r="K62" s="43"/>
      <c r="L62" s="35">
        <v>54</v>
      </c>
      <c r="M62" s="35">
        <v>54</v>
      </c>
      <c r="N62" s="43"/>
      <c r="O62" s="43"/>
    </row>
    <row r="63" spans="7:15" ht="12.75">
      <c r="G63" s="5" t="s">
        <v>108</v>
      </c>
      <c r="H63" s="34">
        <f>H61/H62</f>
        <v>0.9629629629629629</v>
      </c>
      <c r="I63" s="34">
        <f>SUM(H61:I61)/I62</f>
        <v>0.9814814814814815</v>
      </c>
      <c r="J63" s="36">
        <f>J61/C61</f>
        <v>0.9216393840306845</v>
      </c>
      <c r="K63" s="36">
        <f>SUM(J61:K61)/C61</f>
        <v>0.9608196920153423</v>
      </c>
      <c r="L63" s="36">
        <f>L61/L62</f>
        <v>0.8592592592592594</v>
      </c>
      <c r="M63" s="36">
        <f>SUM(L61:M61)/M62</f>
        <v>0.9296296296296297</v>
      </c>
      <c r="N63" s="34">
        <f>N61/C61</f>
        <v>0.8537102900282661</v>
      </c>
      <c r="O63" s="34">
        <f>SUM(N61:O61)/C61</f>
        <v>0.926855145014133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67"/>
  <sheetViews>
    <sheetView workbookViewId="0" topLeftCell="A147">
      <selection activeCell="B164" sqref="B164"/>
    </sheetView>
  </sheetViews>
  <sheetFormatPr defaultColWidth="9.140625" defaultRowHeight="12.75"/>
  <sheetData>
    <row r="2" spans="1:5" ht="12.75">
      <c r="A2" s="7" t="s">
        <v>344</v>
      </c>
      <c r="E2" t="s">
        <v>292</v>
      </c>
    </row>
    <row r="3" ht="12.75">
      <c r="A3" t="s">
        <v>139</v>
      </c>
    </row>
    <row r="4" ht="12.75">
      <c r="A4" t="s">
        <v>140</v>
      </c>
    </row>
    <row r="5" spans="4:15" ht="12.75">
      <c r="D5" t="s">
        <v>19</v>
      </c>
      <c r="E5" t="s">
        <v>20</v>
      </c>
      <c r="H5" t="s">
        <v>21</v>
      </c>
      <c r="I5" t="s">
        <v>21</v>
      </c>
      <c r="J5" s="43" t="s">
        <v>118</v>
      </c>
      <c r="K5" s="43" t="s">
        <v>30</v>
      </c>
      <c r="L5" t="s">
        <v>22</v>
      </c>
      <c r="M5" t="s">
        <v>22</v>
      </c>
      <c r="N5" s="9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46" t="s">
        <v>121</v>
      </c>
      <c r="K6" s="46" t="s">
        <v>121</v>
      </c>
      <c r="L6" s="1" t="s">
        <v>29</v>
      </c>
      <c r="M6" s="1" t="s">
        <v>30</v>
      </c>
      <c r="N6" s="10" t="s">
        <v>121</v>
      </c>
      <c r="O6" s="10" t="s">
        <v>121</v>
      </c>
    </row>
    <row r="7" spans="1:15" ht="12.75">
      <c r="A7">
        <v>337</v>
      </c>
      <c r="B7">
        <v>2104</v>
      </c>
      <c r="C7">
        <v>27131.096214741</v>
      </c>
      <c r="D7" t="s">
        <v>174</v>
      </c>
      <c r="F7" s="2" t="s">
        <v>36</v>
      </c>
      <c r="G7" s="2" t="s">
        <v>36</v>
      </c>
      <c r="H7">
        <v>1</v>
      </c>
      <c r="J7" s="45">
        <f>H7*C7</f>
        <v>27131.096214741</v>
      </c>
      <c r="K7" s="43">
        <f>I7*C7</f>
        <v>0</v>
      </c>
      <c r="L7">
        <v>1</v>
      </c>
      <c r="N7" s="9">
        <f>L7*C7</f>
        <v>27131.096214741</v>
      </c>
      <c r="O7" s="9">
        <f>M7*C7</f>
        <v>0</v>
      </c>
    </row>
    <row r="8" spans="1:15" ht="12.75">
      <c r="A8">
        <v>338</v>
      </c>
      <c r="B8">
        <v>1589</v>
      </c>
      <c r="C8">
        <v>24548.857186793997</v>
      </c>
      <c r="D8" t="s">
        <v>174</v>
      </c>
      <c r="F8" s="2" t="s">
        <v>336</v>
      </c>
      <c r="G8" s="2" t="s">
        <v>181</v>
      </c>
      <c r="H8">
        <v>1</v>
      </c>
      <c r="J8" s="45">
        <f aca="true" t="shared" si="0" ref="J8:J71">H8*C8</f>
        <v>24548.857186793997</v>
      </c>
      <c r="K8" s="43">
        <f aca="true" t="shared" si="1" ref="K8:K71">I8*C8</f>
        <v>0</v>
      </c>
      <c r="L8">
        <v>1</v>
      </c>
      <c r="N8" s="9">
        <f aca="true" t="shared" si="2" ref="N8:N71">L8*C8</f>
        <v>24548.857186793997</v>
      </c>
      <c r="O8" s="9">
        <f aca="true" t="shared" si="3" ref="O8:O71">M8*C8</f>
        <v>0</v>
      </c>
    </row>
    <row r="9" spans="1:15" ht="12.75">
      <c r="A9">
        <v>734</v>
      </c>
      <c r="B9">
        <v>1462</v>
      </c>
      <c r="C9">
        <v>40346.56747378199</v>
      </c>
      <c r="D9" t="s">
        <v>174</v>
      </c>
      <c r="F9" s="2" t="s">
        <v>45</v>
      </c>
      <c r="G9" s="2" t="s">
        <v>45</v>
      </c>
      <c r="H9">
        <v>1</v>
      </c>
      <c r="J9" s="45">
        <f t="shared" si="0"/>
        <v>40346.56747378199</v>
      </c>
      <c r="K9" s="43">
        <f t="shared" si="1"/>
        <v>0</v>
      </c>
      <c r="L9">
        <v>1</v>
      </c>
      <c r="N9" s="9">
        <f t="shared" si="2"/>
        <v>40346.56747378199</v>
      </c>
      <c r="O9" s="9">
        <f t="shared" si="3"/>
        <v>0</v>
      </c>
    </row>
    <row r="10" spans="1:15" ht="12.75">
      <c r="A10">
        <v>734</v>
      </c>
      <c r="B10">
        <v>1662</v>
      </c>
      <c r="C10">
        <v>4948.516786612599</v>
      </c>
      <c r="D10" t="s">
        <v>174</v>
      </c>
      <c r="F10" s="2" t="s">
        <v>36</v>
      </c>
      <c r="G10" s="2" t="s">
        <v>36</v>
      </c>
      <c r="H10">
        <v>1</v>
      </c>
      <c r="J10" s="45">
        <f t="shared" si="0"/>
        <v>4948.516786612599</v>
      </c>
      <c r="K10" s="43">
        <f t="shared" si="1"/>
        <v>0</v>
      </c>
      <c r="L10">
        <v>1</v>
      </c>
      <c r="N10" s="9">
        <f t="shared" si="2"/>
        <v>4948.516786612599</v>
      </c>
      <c r="O10" s="9">
        <f t="shared" si="3"/>
        <v>0</v>
      </c>
    </row>
    <row r="11" spans="1:15" ht="12.75">
      <c r="A11">
        <v>734</v>
      </c>
      <c r="B11">
        <v>1716</v>
      </c>
      <c r="C11">
        <v>7567.374243892699</v>
      </c>
      <c r="D11" t="s">
        <v>174</v>
      </c>
      <c r="F11" s="2" t="s">
        <v>45</v>
      </c>
      <c r="G11" s="2" t="s">
        <v>78</v>
      </c>
      <c r="H11">
        <v>1</v>
      </c>
      <c r="J11" s="45">
        <f t="shared" si="0"/>
        <v>7567.374243892699</v>
      </c>
      <c r="K11" s="43">
        <f t="shared" si="1"/>
        <v>0</v>
      </c>
      <c r="L11">
        <v>0.5</v>
      </c>
      <c r="M11">
        <v>0.25</v>
      </c>
      <c r="N11" s="9">
        <f t="shared" si="2"/>
        <v>3783.6871219463496</v>
      </c>
      <c r="O11" s="9">
        <f t="shared" si="3"/>
        <v>1891.8435609731748</v>
      </c>
    </row>
    <row r="12" spans="1:15" ht="12.75">
      <c r="A12">
        <v>329</v>
      </c>
      <c r="B12">
        <v>1617</v>
      </c>
      <c r="C12">
        <v>2944.455545038</v>
      </c>
      <c r="D12" t="s">
        <v>174</v>
      </c>
      <c r="F12" s="2" t="s">
        <v>45</v>
      </c>
      <c r="G12" s="2" t="s">
        <v>78</v>
      </c>
      <c r="H12">
        <v>1</v>
      </c>
      <c r="J12" s="45">
        <f t="shared" si="0"/>
        <v>2944.455545038</v>
      </c>
      <c r="K12" s="43">
        <f t="shared" si="1"/>
        <v>0</v>
      </c>
      <c r="L12">
        <v>0.5</v>
      </c>
      <c r="M12">
        <v>0.25</v>
      </c>
      <c r="N12" s="9">
        <f t="shared" si="2"/>
        <v>1472.227772519</v>
      </c>
      <c r="O12" s="9">
        <f t="shared" si="3"/>
        <v>736.1138862595</v>
      </c>
    </row>
    <row r="13" spans="1:15" ht="12.75">
      <c r="A13">
        <v>329</v>
      </c>
      <c r="B13">
        <v>1607</v>
      </c>
      <c r="C13">
        <v>1963.7724845111</v>
      </c>
      <c r="D13" t="s">
        <v>174</v>
      </c>
      <c r="F13" s="2" t="s">
        <v>36</v>
      </c>
      <c r="G13" s="2" t="s">
        <v>36</v>
      </c>
      <c r="H13">
        <v>1</v>
      </c>
      <c r="J13" s="45">
        <f t="shared" si="0"/>
        <v>1963.7724845111</v>
      </c>
      <c r="K13" s="43">
        <f t="shared" si="1"/>
        <v>0</v>
      </c>
      <c r="L13">
        <v>1</v>
      </c>
      <c r="N13" s="9">
        <f t="shared" si="2"/>
        <v>1963.7724845111</v>
      </c>
      <c r="O13" s="9">
        <f t="shared" si="3"/>
        <v>0</v>
      </c>
    </row>
    <row r="14" spans="1:15" ht="12.75">
      <c r="A14">
        <v>734</v>
      </c>
      <c r="B14">
        <v>1403</v>
      </c>
      <c r="C14">
        <v>11583.889937245998</v>
      </c>
      <c r="D14" t="s">
        <v>174</v>
      </c>
      <c r="F14" s="2" t="s">
        <v>160</v>
      </c>
      <c r="G14" s="2" t="s">
        <v>45</v>
      </c>
      <c r="H14">
        <v>1</v>
      </c>
      <c r="J14" s="45">
        <f t="shared" si="0"/>
        <v>11583.889937245998</v>
      </c>
      <c r="K14" s="43">
        <f t="shared" si="1"/>
        <v>0</v>
      </c>
      <c r="L14">
        <v>0.8</v>
      </c>
      <c r="M14">
        <v>0.1</v>
      </c>
      <c r="N14" s="9">
        <f t="shared" si="2"/>
        <v>9267.1119497968</v>
      </c>
      <c r="O14" s="9">
        <f t="shared" si="3"/>
        <v>1158.3889937246</v>
      </c>
    </row>
    <row r="15" spans="1:15" ht="12.75">
      <c r="A15">
        <v>734</v>
      </c>
      <c r="B15">
        <v>1437</v>
      </c>
      <c r="C15">
        <v>9401.5883448878</v>
      </c>
      <c r="D15" t="s">
        <v>174</v>
      </c>
      <c r="F15" s="2" t="s">
        <v>45</v>
      </c>
      <c r="G15" s="2" t="s">
        <v>78</v>
      </c>
      <c r="H15">
        <v>1</v>
      </c>
      <c r="J15" s="45">
        <f t="shared" si="0"/>
        <v>9401.5883448878</v>
      </c>
      <c r="K15" s="43">
        <f t="shared" si="1"/>
        <v>0</v>
      </c>
      <c r="L15">
        <v>0.5</v>
      </c>
      <c r="M15">
        <v>0.25</v>
      </c>
      <c r="N15" s="9">
        <f t="shared" si="2"/>
        <v>4700.7941724439</v>
      </c>
      <c r="O15" s="9">
        <f t="shared" si="3"/>
        <v>2350.39708622195</v>
      </c>
    </row>
    <row r="16" spans="1:15" ht="12.75">
      <c r="A16">
        <v>333</v>
      </c>
      <c r="B16">
        <v>1262</v>
      </c>
      <c r="C16">
        <v>12001.345314302</v>
      </c>
      <c r="D16" t="s">
        <v>174</v>
      </c>
      <c r="F16" s="2" t="s">
        <v>308</v>
      </c>
      <c r="G16" s="2" t="s">
        <v>36</v>
      </c>
      <c r="H16">
        <v>1</v>
      </c>
      <c r="J16" s="45">
        <f t="shared" si="0"/>
        <v>12001.345314302</v>
      </c>
      <c r="K16" s="43">
        <f t="shared" si="1"/>
        <v>0</v>
      </c>
      <c r="L16">
        <v>0.8</v>
      </c>
      <c r="M16">
        <v>0.1</v>
      </c>
      <c r="N16" s="9">
        <f t="shared" si="2"/>
        <v>9601.0762514416</v>
      </c>
      <c r="O16" s="9">
        <f t="shared" si="3"/>
        <v>1200.1345314302</v>
      </c>
    </row>
    <row r="17" spans="1:15" ht="12.75">
      <c r="A17">
        <v>333</v>
      </c>
      <c r="B17">
        <v>951</v>
      </c>
      <c r="C17">
        <v>58204.04187864799</v>
      </c>
      <c r="D17" t="s">
        <v>174</v>
      </c>
      <c r="F17" s="2" t="s">
        <v>207</v>
      </c>
      <c r="G17" s="2" t="s">
        <v>36</v>
      </c>
      <c r="H17">
        <v>1</v>
      </c>
      <c r="J17" s="45">
        <f t="shared" si="0"/>
        <v>58204.04187864799</v>
      </c>
      <c r="K17" s="43">
        <f t="shared" si="1"/>
        <v>0</v>
      </c>
      <c r="L17">
        <v>0.8</v>
      </c>
      <c r="M17">
        <v>0.1</v>
      </c>
      <c r="N17" s="9">
        <f t="shared" si="2"/>
        <v>46563.233502918396</v>
      </c>
      <c r="O17" s="9">
        <f t="shared" si="3"/>
        <v>5820.4041878647995</v>
      </c>
    </row>
    <row r="18" spans="1:15" ht="12.75">
      <c r="A18">
        <v>333</v>
      </c>
      <c r="B18">
        <v>1201</v>
      </c>
      <c r="C18">
        <v>1445.9354324089</v>
      </c>
      <c r="D18" t="s">
        <v>174</v>
      </c>
      <c r="F18" s="2" t="s">
        <v>36</v>
      </c>
      <c r="G18" s="2" t="s">
        <v>36</v>
      </c>
      <c r="H18">
        <v>1</v>
      </c>
      <c r="J18" s="45">
        <f t="shared" si="0"/>
        <v>1445.9354324089</v>
      </c>
      <c r="K18" s="43">
        <f t="shared" si="1"/>
        <v>0</v>
      </c>
      <c r="L18">
        <v>1</v>
      </c>
      <c r="N18" s="9">
        <f t="shared" si="2"/>
        <v>1445.9354324089</v>
      </c>
      <c r="O18" s="9">
        <f t="shared" si="3"/>
        <v>0</v>
      </c>
    </row>
    <row r="19" spans="1:15" ht="12.75">
      <c r="A19">
        <v>333</v>
      </c>
      <c r="B19">
        <v>1173</v>
      </c>
      <c r="C19">
        <v>1474.9546773992</v>
      </c>
      <c r="D19" t="s">
        <v>174</v>
      </c>
      <c r="F19" s="2" t="s">
        <v>68</v>
      </c>
      <c r="G19" s="2" t="s">
        <v>36</v>
      </c>
      <c r="I19">
        <v>0.5</v>
      </c>
      <c r="J19" s="45">
        <f t="shared" si="0"/>
        <v>0</v>
      </c>
      <c r="K19" s="43">
        <f t="shared" si="1"/>
        <v>737.4773386996</v>
      </c>
      <c r="M19">
        <v>0.5</v>
      </c>
      <c r="N19" s="9">
        <f t="shared" si="2"/>
        <v>0</v>
      </c>
      <c r="O19" s="9">
        <f t="shared" si="3"/>
        <v>737.4773386996</v>
      </c>
    </row>
    <row r="20" spans="1:15" ht="12.75">
      <c r="A20">
        <v>333</v>
      </c>
      <c r="B20">
        <v>1057</v>
      </c>
      <c r="C20">
        <v>11668.556902868999</v>
      </c>
      <c r="D20" t="s">
        <v>174</v>
      </c>
      <c r="F20" s="2" t="s">
        <v>45</v>
      </c>
      <c r="G20" s="2" t="s">
        <v>78</v>
      </c>
      <c r="H20">
        <v>1</v>
      </c>
      <c r="J20" s="45">
        <f t="shared" si="0"/>
        <v>11668.556902868999</v>
      </c>
      <c r="K20" s="43">
        <f t="shared" si="1"/>
        <v>0</v>
      </c>
      <c r="L20">
        <v>1</v>
      </c>
      <c r="N20" s="9">
        <f t="shared" si="2"/>
        <v>11668.556902868999</v>
      </c>
      <c r="O20" s="9">
        <f t="shared" si="3"/>
        <v>0</v>
      </c>
    </row>
    <row r="21" spans="1:15" ht="12.75">
      <c r="A21">
        <v>333</v>
      </c>
      <c r="B21">
        <v>956</v>
      </c>
      <c r="C21">
        <v>19795.298955868</v>
      </c>
      <c r="D21" t="s">
        <v>174</v>
      </c>
      <c r="F21" s="2" t="s">
        <v>36</v>
      </c>
      <c r="G21" s="2" t="s">
        <v>36</v>
      </c>
      <c r="H21">
        <v>1</v>
      </c>
      <c r="J21" s="45">
        <f t="shared" si="0"/>
        <v>19795.298955868</v>
      </c>
      <c r="K21" s="43">
        <f t="shared" si="1"/>
        <v>0</v>
      </c>
      <c r="L21">
        <v>1</v>
      </c>
      <c r="N21" s="9">
        <f t="shared" si="2"/>
        <v>19795.298955868</v>
      </c>
      <c r="O21" s="9">
        <f t="shared" si="3"/>
        <v>0</v>
      </c>
    </row>
    <row r="22" spans="1:15" ht="12.75">
      <c r="A22">
        <v>333</v>
      </c>
      <c r="B22">
        <v>1049</v>
      </c>
      <c r="C22">
        <v>2024.3113246932999</v>
      </c>
      <c r="D22" t="s">
        <v>174</v>
      </c>
      <c r="F22" s="2" t="s">
        <v>308</v>
      </c>
      <c r="G22" s="2" t="s">
        <v>36</v>
      </c>
      <c r="H22">
        <v>1</v>
      </c>
      <c r="J22" s="45">
        <f t="shared" si="0"/>
        <v>2024.3113246932999</v>
      </c>
      <c r="K22" s="43">
        <f t="shared" si="1"/>
        <v>0</v>
      </c>
      <c r="L22">
        <v>0.8</v>
      </c>
      <c r="M22">
        <v>0.1</v>
      </c>
      <c r="N22" s="9">
        <f t="shared" si="2"/>
        <v>1619.44905975464</v>
      </c>
      <c r="O22" s="9">
        <f t="shared" si="3"/>
        <v>202.43113246933</v>
      </c>
    </row>
    <row r="23" spans="1:15" ht="12.75">
      <c r="A23">
        <v>333</v>
      </c>
      <c r="B23">
        <v>1062</v>
      </c>
      <c r="C23">
        <v>2090.8554459050997</v>
      </c>
      <c r="D23" t="s">
        <v>174</v>
      </c>
      <c r="F23" s="2" t="s">
        <v>36</v>
      </c>
      <c r="G23" s="2" t="s">
        <v>36</v>
      </c>
      <c r="H23">
        <v>1</v>
      </c>
      <c r="J23" s="45">
        <f t="shared" si="0"/>
        <v>2090.8554459050997</v>
      </c>
      <c r="K23" s="43">
        <f t="shared" si="1"/>
        <v>0</v>
      </c>
      <c r="L23">
        <v>1</v>
      </c>
      <c r="N23" s="9">
        <f t="shared" si="2"/>
        <v>2090.8554459050997</v>
      </c>
      <c r="O23" s="9">
        <f t="shared" si="3"/>
        <v>0</v>
      </c>
    </row>
    <row r="24" spans="1:15" ht="12.75">
      <c r="A24">
        <v>566</v>
      </c>
      <c r="B24">
        <v>807</v>
      </c>
      <c r="C24">
        <v>48462.428807407996</v>
      </c>
      <c r="D24" t="s">
        <v>174</v>
      </c>
      <c r="F24" s="2" t="s">
        <v>36</v>
      </c>
      <c r="G24" s="2" t="s">
        <v>36</v>
      </c>
      <c r="H24">
        <v>1</v>
      </c>
      <c r="J24" s="45">
        <f t="shared" si="0"/>
        <v>48462.428807407996</v>
      </c>
      <c r="K24" s="43">
        <f t="shared" si="1"/>
        <v>0</v>
      </c>
      <c r="L24">
        <v>1</v>
      </c>
      <c r="N24" s="9">
        <f t="shared" si="2"/>
        <v>48462.428807407996</v>
      </c>
      <c r="O24" s="9">
        <f t="shared" si="3"/>
        <v>0</v>
      </c>
    </row>
    <row r="25" spans="1:15" ht="12.75">
      <c r="A25">
        <v>566</v>
      </c>
      <c r="B25">
        <v>1112</v>
      </c>
      <c r="C25">
        <v>12455.303295188</v>
      </c>
      <c r="D25" t="s">
        <v>174</v>
      </c>
      <c r="F25" s="2" t="s">
        <v>182</v>
      </c>
      <c r="G25" s="2" t="s">
        <v>307</v>
      </c>
      <c r="H25">
        <v>1</v>
      </c>
      <c r="J25" s="45">
        <f t="shared" si="0"/>
        <v>12455.303295188</v>
      </c>
      <c r="K25" s="43">
        <f t="shared" si="1"/>
        <v>0</v>
      </c>
      <c r="L25">
        <v>1</v>
      </c>
      <c r="N25" s="9">
        <f t="shared" si="2"/>
        <v>12455.303295188</v>
      </c>
      <c r="O25" s="9">
        <f t="shared" si="3"/>
        <v>0</v>
      </c>
    </row>
    <row r="26" spans="1:15" ht="12.75">
      <c r="A26">
        <v>344</v>
      </c>
      <c r="B26">
        <v>644</v>
      </c>
      <c r="C26">
        <v>76363.26817336699</v>
      </c>
      <c r="D26" t="s">
        <v>174</v>
      </c>
      <c r="F26" s="2" t="s">
        <v>40</v>
      </c>
      <c r="G26" s="2" t="s">
        <v>36</v>
      </c>
      <c r="H26">
        <v>1</v>
      </c>
      <c r="J26" s="45">
        <f t="shared" si="0"/>
        <v>76363.26817336699</v>
      </c>
      <c r="K26" s="43">
        <f t="shared" si="1"/>
        <v>0</v>
      </c>
      <c r="L26">
        <v>1</v>
      </c>
      <c r="N26" s="9">
        <f t="shared" si="2"/>
        <v>76363.26817336699</v>
      </c>
      <c r="O26" s="9">
        <f t="shared" si="3"/>
        <v>0</v>
      </c>
    </row>
    <row r="27" spans="1:15" ht="12.75">
      <c r="A27">
        <v>344</v>
      </c>
      <c r="B27">
        <v>899</v>
      </c>
      <c r="C27">
        <v>11872.708259284</v>
      </c>
      <c r="D27" t="s">
        <v>174</v>
      </c>
      <c r="F27" s="2" t="s">
        <v>45</v>
      </c>
      <c r="G27" s="2" t="s">
        <v>45</v>
      </c>
      <c r="H27">
        <v>1</v>
      </c>
      <c r="J27" s="45">
        <f t="shared" si="0"/>
        <v>11872.708259284</v>
      </c>
      <c r="K27" s="43">
        <f t="shared" si="1"/>
        <v>0</v>
      </c>
      <c r="L27">
        <v>1</v>
      </c>
      <c r="N27" s="9">
        <f t="shared" si="2"/>
        <v>11872.708259284</v>
      </c>
      <c r="O27" s="9">
        <f t="shared" si="3"/>
        <v>0</v>
      </c>
    </row>
    <row r="28" spans="1:15" ht="12.75">
      <c r="A28">
        <v>344</v>
      </c>
      <c r="B28">
        <v>966</v>
      </c>
      <c r="C28">
        <v>2950.3014509315</v>
      </c>
      <c r="D28" t="s">
        <v>174</v>
      </c>
      <c r="F28" s="2" t="s">
        <v>315</v>
      </c>
      <c r="G28" s="2" t="s">
        <v>307</v>
      </c>
      <c r="H28">
        <v>1</v>
      </c>
      <c r="J28" s="45">
        <f t="shared" si="0"/>
        <v>2950.3014509315</v>
      </c>
      <c r="K28" s="43">
        <f t="shared" si="1"/>
        <v>0</v>
      </c>
      <c r="L28">
        <v>1</v>
      </c>
      <c r="N28" s="9">
        <f t="shared" si="2"/>
        <v>2950.3014509315</v>
      </c>
      <c r="O28" s="9">
        <f t="shared" si="3"/>
        <v>0</v>
      </c>
    </row>
    <row r="29" spans="1:15" ht="12.75">
      <c r="A29">
        <v>566</v>
      </c>
      <c r="B29">
        <v>911</v>
      </c>
      <c r="C29">
        <v>2506.1053661089</v>
      </c>
      <c r="D29" t="s">
        <v>174</v>
      </c>
      <c r="F29" s="2" t="s">
        <v>77</v>
      </c>
      <c r="G29" s="2" t="s">
        <v>77</v>
      </c>
      <c r="H29">
        <v>1</v>
      </c>
      <c r="J29" s="45">
        <f t="shared" si="0"/>
        <v>2506.1053661089</v>
      </c>
      <c r="K29" s="43">
        <f t="shared" si="1"/>
        <v>0</v>
      </c>
      <c r="L29">
        <v>1</v>
      </c>
      <c r="N29" s="9">
        <f t="shared" si="2"/>
        <v>2506.1053661089</v>
      </c>
      <c r="O29" s="9">
        <f t="shared" si="3"/>
        <v>0</v>
      </c>
    </row>
    <row r="30" spans="1:15" ht="12.75">
      <c r="A30">
        <v>566</v>
      </c>
      <c r="B30">
        <v>974</v>
      </c>
      <c r="C30">
        <v>960.4556542560499</v>
      </c>
      <c r="D30" t="s">
        <v>174</v>
      </c>
      <c r="F30" s="2" t="s">
        <v>63</v>
      </c>
      <c r="G30" s="2" t="s">
        <v>63</v>
      </c>
      <c r="H30">
        <v>1</v>
      </c>
      <c r="J30" s="45">
        <f t="shared" si="0"/>
        <v>960.4556542560499</v>
      </c>
      <c r="K30" s="43">
        <f t="shared" si="1"/>
        <v>0</v>
      </c>
      <c r="L30">
        <v>1</v>
      </c>
      <c r="N30" s="9">
        <f t="shared" si="2"/>
        <v>960.4556542560499</v>
      </c>
      <c r="O30" s="9">
        <f t="shared" si="3"/>
        <v>0</v>
      </c>
    </row>
    <row r="31" spans="1:15" ht="12.75">
      <c r="A31">
        <v>344</v>
      </c>
      <c r="B31">
        <v>901</v>
      </c>
      <c r="C31">
        <v>2724.7885528137</v>
      </c>
      <c r="D31" t="s">
        <v>174</v>
      </c>
      <c r="F31" s="2" t="s">
        <v>36</v>
      </c>
      <c r="G31" s="2" t="s">
        <v>36</v>
      </c>
      <c r="H31">
        <v>1</v>
      </c>
      <c r="J31" s="45">
        <f t="shared" si="0"/>
        <v>2724.7885528137</v>
      </c>
      <c r="K31" s="43">
        <f t="shared" si="1"/>
        <v>0</v>
      </c>
      <c r="L31">
        <v>1</v>
      </c>
      <c r="N31" s="9">
        <f t="shared" si="2"/>
        <v>2724.7885528137</v>
      </c>
      <c r="O31" s="9">
        <f t="shared" si="3"/>
        <v>0</v>
      </c>
    </row>
    <row r="32" spans="1:15" ht="12.75">
      <c r="A32">
        <v>344</v>
      </c>
      <c r="B32">
        <v>985</v>
      </c>
      <c r="C32">
        <v>2090.8268345049996</v>
      </c>
      <c r="D32" t="s">
        <v>174</v>
      </c>
      <c r="F32" s="2" t="s">
        <v>307</v>
      </c>
      <c r="G32" s="2" t="s">
        <v>307</v>
      </c>
      <c r="H32">
        <v>1</v>
      </c>
      <c r="J32" s="45">
        <f t="shared" si="0"/>
        <v>2090.8268345049996</v>
      </c>
      <c r="K32" s="43">
        <f t="shared" si="1"/>
        <v>0</v>
      </c>
      <c r="L32">
        <v>1</v>
      </c>
      <c r="N32" s="9">
        <f t="shared" si="2"/>
        <v>2090.8268345049996</v>
      </c>
      <c r="O32" s="9">
        <f t="shared" si="3"/>
        <v>0</v>
      </c>
    </row>
    <row r="33" spans="1:15" ht="12.75">
      <c r="A33">
        <v>344</v>
      </c>
      <c r="B33">
        <v>739</v>
      </c>
      <c r="C33">
        <v>7944.1541298925995</v>
      </c>
      <c r="D33" t="s">
        <v>174</v>
      </c>
      <c r="F33" s="2" t="s">
        <v>308</v>
      </c>
      <c r="G33" s="2" t="s">
        <v>36</v>
      </c>
      <c r="H33">
        <v>1</v>
      </c>
      <c r="J33" s="45">
        <f t="shared" si="0"/>
        <v>7944.1541298925995</v>
      </c>
      <c r="K33" s="43">
        <f t="shared" si="1"/>
        <v>0</v>
      </c>
      <c r="L33">
        <v>0.8</v>
      </c>
      <c r="M33">
        <v>0.1</v>
      </c>
      <c r="N33" s="9">
        <f t="shared" si="2"/>
        <v>6355.32330391408</v>
      </c>
      <c r="O33" s="9">
        <f t="shared" si="3"/>
        <v>794.41541298926</v>
      </c>
    </row>
    <row r="34" spans="1:15" ht="12.75">
      <c r="A34">
        <v>344</v>
      </c>
      <c r="B34">
        <v>668</v>
      </c>
      <c r="C34">
        <v>8447.1554878997</v>
      </c>
      <c r="D34" t="s">
        <v>174</v>
      </c>
      <c r="F34" s="2" t="s">
        <v>36</v>
      </c>
      <c r="G34" s="2" t="s">
        <v>45</v>
      </c>
      <c r="I34">
        <v>0.5</v>
      </c>
      <c r="J34" s="45">
        <f t="shared" si="0"/>
        <v>0</v>
      </c>
      <c r="K34" s="43">
        <f t="shared" si="1"/>
        <v>4223.57774394985</v>
      </c>
      <c r="L34">
        <v>1</v>
      </c>
      <c r="N34" s="9">
        <f t="shared" si="2"/>
        <v>8447.1554878997</v>
      </c>
      <c r="O34" s="9">
        <f t="shared" si="3"/>
        <v>0</v>
      </c>
    </row>
    <row r="35" spans="1:15" ht="12.75">
      <c r="A35">
        <v>344</v>
      </c>
      <c r="B35">
        <v>657</v>
      </c>
      <c r="C35">
        <v>14449.518803746</v>
      </c>
      <c r="D35" t="s">
        <v>174</v>
      </c>
      <c r="F35" s="2" t="s">
        <v>40</v>
      </c>
      <c r="G35" s="2" t="s">
        <v>36</v>
      </c>
      <c r="H35">
        <v>1</v>
      </c>
      <c r="J35" s="45">
        <f t="shared" si="0"/>
        <v>14449.518803746</v>
      </c>
      <c r="K35" s="43">
        <f t="shared" si="1"/>
        <v>0</v>
      </c>
      <c r="L35">
        <v>1</v>
      </c>
      <c r="N35" s="9">
        <f t="shared" si="2"/>
        <v>14449.518803746</v>
      </c>
      <c r="O35" s="9">
        <f t="shared" si="3"/>
        <v>0</v>
      </c>
    </row>
    <row r="36" spans="1:15" ht="12.75">
      <c r="A36">
        <v>344</v>
      </c>
      <c r="B36">
        <v>987</v>
      </c>
      <c r="C36">
        <v>3644.3664382323996</v>
      </c>
      <c r="D36" t="s">
        <v>174</v>
      </c>
      <c r="F36" s="2" t="s">
        <v>45</v>
      </c>
      <c r="G36" s="2" t="s">
        <v>45</v>
      </c>
      <c r="H36">
        <v>1</v>
      </c>
      <c r="J36" s="45">
        <f t="shared" si="0"/>
        <v>3644.3664382323996</v>
      </c>
      <c r="K36" s="43">
        <f t="shared" si="1"/>
        <v>0</v>
      </c>
      <c r="L36">
        <v>1</v>
      </c>
      <c r="N36" s="9">
        <f t="shared" si="2"/>
        <v>3644.3664382323996</v>
      </c>
      <c r="O36" s="9">
        <f t="shared" si="3"/>
        <v>0</v>
      </c>
    </row>
    <row r="37" spans="1:15" ht="12.75">
      <c r="A37">
        <v>344</v>
      </c>
      <c r="B37">
        <v>1079</v>
      </c>
      <c r="C37">
        <v>4827.1357379258</v>
      </c>
      <c r="D37" t="s">
        <v>174</v>
      </c>
      <c r="F37" s="2" t="s">
        <v>45</v>
      </c>
      <c r="G37" s="2" t="s">
        <v>45</v>
      </c>
      <c r="H37">
        <v>1</v>
      </c>
      <c r="J37" s="45">
        <f t="shared" si="0"/>
        <v>4827.1357379258</v>
      </c>
      <c r="K37" s="43">
        <f t="shared" si="1"/>
        <v>0</v>
      </c>
      <c r="L37">
        <v>1</v>
      </c>
      <c r="N37" s="9">
        <f t="shared" si="2"/>
        <v>4827.1357379258</v>
      </c>
      <c r="O37" s="9">
        <f t="shared" si="3"/>
        <v>0</v>
      </c>
    </row>
    <row r="38" spans="1:15" ht="12.75">
      <c r="A38">
        <v>566</v>
      </c>
      <c r="B38">
        <v>1252</v>
      </c>
      <c r="C38">
        <v>3745.0084309131</v>
      </c>
      <c r="D38" t="s">
        <v>174</v>
      </c>
      <c r="F38" s="2" t="s">
        <v>63</v>
      </c>
      <c r="G38" s="2" t="s">
        <v>63</v>
      </c>
      <c r="H38">
        <v>1</v>
      </c>
      <c r="J38" s="45">
        <f t="shared" si="0"/>
        <v>3745.0084309131</v>
      </c>
      <c r="K38" s="43">
        <f t="shared" si="1"/>
        <v>0</v>
      </c>
      <c r="L38">
        <v>1</v>
      </c>
      <c r="N38" s="9">
        <f t="shared" si="2"/>
        <v>3745.0084309131</v>
      </c>
      <c r="O38" s="9">
        <f t="shared" si="3"/>
        <v>0</v>
      </c>
    </row>
    <row r="39" spans="1:15" ht="12.75">
      <c r="A39">
        <v>566</v>
      </c>
      <c r="B39">
        <v>1248</v>
      </c>
      <c r="C39">
        <v>1758.5502023846</v>
      </c>
      <c r="D39" t="s">
        <v>174</v>
      </c>
      <c r="F39" s="2" t="s">
        <v>36</v>
      </c>
      <c r="G39" s="2" t="s">
        <v>36</v>
      </c>
      <c r="H39">
        <v>1</v>
      </c>
      <c r="J39" s="45">
        <f t="shared" si="0"/>
        <v>1758.5502023846</v>
      </c>
      <c r="K39" s="43">
        <f t="shared" si="1"/>
        <v>0</v>
      </c>
      <c r="L39">
        <v>1</v>
      </c>
      <c r="N39" s="9">
        <f t="shared" si="2"/>
        <v>1758.5502023846</v>
      </c>
      <c r="O39" s="9">
        <f t="shared" si="3"/>
        <v>0</v>
      </c>
    </row>
    <row r="40" spans="1:15" ht="12.75">
      <c r="A40">
        <v>344</v>
      </c>
      <c r="B40">
        <v>1355</v>
      </c>
      <c r="C40">
        <v>19814.493224978</v>
      </c>
      <c r="D40" t="s">
        <v>174</v>
      </c>
      <c r="F40" s="2" t="s">
        <v>36</v>
      </c>
      <c r="G40" s="2" t="s">
        <v>36</v>
      </c>
      <c r="H40">
        <v>1</v>
      </c>
      <c r="J40" s="45">
        <f t="shared" si="0"/>
        <v>19814.493224978</v>
      </c>
      <c r="K40" s="43">
        <f t="shared" si="1"/>
        <v>0</v>
      </c>
      <c r="L40">
        <v>1</v>
      </c>
      <c r="N40" s="9">
        <f t="shared" si="2"/>
        <v>19814.493224978</v>
      </c>
      <c r="O40" s="9">
        <f t="shared" si="3"/>
        <v>0</v>
      </c>
    </row>
    <row r="41" spans="1:15" ht="12.75">
      <c r="A41">
        <v>338</v>
      </c>
      <c r="B41">
        <v>1449</v>
      </c>
      <c r="C41">
        <v>6453.265425155199</v>
      </c>
      <c r="D41" t="s">
        <v>174</v>
      </c>
      <c r="F41" s="2" t="s">
        <v>336</v>
      </c>
      <c r="G41" s="2" t="s">
        <v>181</v>
      </c>
      <c r="H41">
        <v>1</v>
      </c>
      <c r="J41" s="45">
        <f t="shared" si="0"/>
        <v>6453.265425155199</v>
      </c>
      <c r="K41" s="43">
        <f t="shared" si="1"/>
        <v>0</v>
      </c>
      <c r="L41">
        <v>1</v>
      </c>
      <c r="N41" s="9">
        <f t="shared" si="2"/>
        <v>6453.265425155199</v>
      </c>
      <c r="O41" s="9">
        <f t="shared" si="3"/>
        <v>0</v>
      </c>
    </row>
    <row r="42" spans="1:15" ht="12.75">
      <c r="A42">
        <v>343</v>
      </c>
      <c r="B42">
        <v>1466</v>
      </c>
      <c r="C42">
        <v>9990.404616082998</v>
      </c>
      <c r="D42" t="s">
        <v>174</v>
      </c>
      <c r="F42" s="2" t="s">
        <v>36</v>
      </c>
      <c r="G42" s="2" t="s">
        <v>36</v>
      </c>
      <c r="H42">
        <v>1</v>
      </c>
      <c r="J42" s="45">
        <f t="shared" si="0"/>
        <v>9990.404616082998</v>
      </c>
      <c r="K42" s="43">
        <f t="shared" si="1"/>
        <v>0</v>
      </c>
      <c r="L42">
        <v>1</v>
      </c>
      <c r="N42" s="9">
        <f t="shared" si="2"/>
        <v>9990.404616082998</v>
      </c>
      <c r="O42" s="9">
        <f t="shared" si="3"/>
        <v>0</v>
      </c>
    </row>
    <row r="43" spans="1:15" ht="12.75">
      <c r="A43">
        <v>351</v>
      </c>
      <c r="B43">
        <v>1599</v>
      </c>
      <c r="C43">
        <v>9291.832557532</v>
      </c>
      <c r="D43" t="s">
        <v>174</v>
      </c>
      <c r="F43" s="2" t="s">
        <v>40</v>
      </c>
      <c r="G43" s="2" t="s">
        <v>45</v>
      </c>
      <c r="H43">
        <v>0.2</v>
      </c>
      <c r="J43" s="45">
        <f t="shared" si="0"/>
        <v>1858.3665115064</v>
      </c>
      <c r="K43" s="43">
        <f t="shared" si="1"/>
        <v>0</v>
      </c>
      <c r="L43">
        <v>1</v>
      </c>
      <c r="N43" s="9">
        <f t="shared" si="2"/>
        <v>9291.832557532</v>
      </c>
      <c r="O43" s="9">
        <f t="shared" si="3"/>
        <v>0</v>
      </c>
    </row>
    <row r="44" spans="1:15" ht="12.75">
      <c r="A44">
        <v>351</v>
      </c>
      <c r="B44">
        <v>1665</v>
      </c>
      <c r="C44">
        <v>4016.9293748065998</v>
      </c>
      <c r="D44" t="s">
        <v>174</v>
      </c>
      <c r="F44" s="2" t="s">
        <v>45</v>
      </c>
      <c r="G44" s="2" t="s">
        <v>45</v>
      </c>
      <c r="H44">
        <v>1</v>
      </c>
      <c r="J44" s="45">
        <f t="shared" si="0"/>
        <v>4016.9293748065998</v>
      </c>
      <c r="K44" s="43">
        <f t="shared" si="1"/>
        <v>0</v>
      </c>
      <c r="L44">
        <v>1</v>
      </c>
      <c r="N44" s="9">
        <f t="shared" si="2"/>
        <v>4016.9293748065998</v>
      </c>
      <c r="O44" s="9">
        <f t="shared" si="3"/>
        <v>0</v>
      </c>
    </row>
    <row r="45" spans="1:15" ht="12.75">
      <c r="A45">
        <v>343</v>
      </c>
      <c r="B45">
        <v>1697</v>
      </c>
      <c r="C45">
        <v>2197.2788715875</v>
      </c>
      <c r="D45" t="s">
        <v>174</v>
      </c>
      <c r="F45" s="2" t="s">
        <v>45</v>
      </c>
      <c r="G45" s="2" t="s">
        <v>45</v>
      </c>
      <c r="H45">
        <v>1</v>
      </c>
      <c r="J45" s="45">
        <f t="shared" si="0"/>
        <v>2197.2788715875</v>
      </c>
      <c r="K45" s="43">
        <f t="shared" si="1"/>
        <v>0</v>
      </c>
      <c r="L45">
        <v>1</v>
      </c>
      <c r="N45" s="9">
        <f t="shared" si="2"/>
        <v>2197.2788715875</v>
      </c>
      <c r="O45" s="9">
        <f t="shared" si="3"/>
        <v>0</v>
      </c>
    </row>
    <row r="46" spans="1:15" ht="12.75">
      <c r="A46">
        <v>351</v>
      </c>
      <c r="B46">
        <v>1710</v>
      </c>
      <c r="C46">
        <v>2852.4481526463996</v>
      </c>
      <c r="D46" t="s">
        <v>174</v>
      </c>
      <c r="F46" s="2" t="s">
        <v>45</v>
      </c>
      <c r="G46" s="2" t="s">
        <v>45</v>
      </c>
      <c r="H46">
        <v>1</v>
      </c>
      <c r="J46" s="45">
        <f t="shared" si="0"/>
        <v>2852.4481526463996</v>
      </c>
      <c r="K46" s="43">
        <f t="shared" si="1"/>
        <v>0</v>
      </c>
      <c r="L46">
        <v>1</v>
      </c>
      <c r="N46" s="9">
        <f t="shared" si="2"/>
        <v>2852.4481526463996</v>
      </c>
      <c r="O46" s="9">
        <f t="shared" si="3"/>
        <v>0</v>
      </c>
    </row>
    <row r="47" spans="1:15" ht="12.75">
      <c r="A47">
        <v>343</v>
      </c>
      <c r="B47">
        <v>1764</v>
      </c>
      <c r="C47">
        <v>3989.8767231478996</v>
      </c>
      <c r="D47" t="s">
        <v>174</v>
      </c>
      <c r="F47" s="2" t="s">
        <v>45</v>
      </c>
      <c r="G47" s="2" t="s">
        <v>45</v>
      </c>
      <c r="H47">
        <v>1</v>
      </c>
      <c r="J47" s="45">
        <f t="shared" si="0"/>
        <v>3989.8767231478996</v>
      </c>
      <c r="K47" s="43">
        <f t="shared" si="1"/>
        <v>0</v>
      </c>
      <c r="L47">
        <v>1</v>
      </c>
      <c r="N47" s="9">
        <f t="shared" si="2"/>
        <v>3989.8767231478996</v>
      </c>
      <c r="O47" s="9">
        <f t="shared" si="3"/>
        <v>0</v>
      </c>
    </row>
    <row r="48" spans="1:15" ht="12.75">
      <c r="A48">
        <v>347</v>
      </c>
      <c r="B48">
        <v>2019</v>
      </c>
      <c r="C48">
        <v>4004.7172604128996</v>
      </c>
      <c r="D48" t="s">
        <v>174</v>
      </c>
      <c r="F48" s="2" t="s">
        <v>45</v>
      </c>
      <c r="G48" s="2" t="s">
        <v>45</v>
      </c>
      <c r="H48">
        <v>1</v>
      </c>
      <c r="J48" s="45">
        <f t="shared" si="0"/>
        <v>4004.7172604128996</v>
      </c>
      <c r="K48" s="43">
        <f t="shared" si="1"/>
        <v>0</v>
      </c>
      <c r="L48">
        <v>1</v>
      </c>
      <c r="N48" s="9">
        <f t="shared" si="2"/>
        <v>4004.7172604128996</v>
      </c>
      <c r="O48" s="9">
        <f t="shared" si="3"/>
        <v>0</v>
      </c>
    </row>
    <row r="49" spans="1:15" ht="12.75">
      <c r="A49">
        <v>347</v>
      </c>
      <c r="B49">
        <v>1808</v>
      </c>
      <c r="C49">
        <v>24472.227822036</v>
      </c>
      <c r="D49" t="s">
        <v>174</v>
      </c>
      <c r="F49" s="2" t="s">
        <v>122</v>
      </c>
      <c r="G49" s="2" t="s">
        <v>34</v>
      </c>
      <c r="H49">
        <v>1</v>
      </c>
      <c r="J49" s="45">
        <f t="shared" si="0"/>
        <v>24472.227822036</v>
      </c>
      <c r="K49" s="43">
        <f t="shared" si="1"/>
        <v>0</v>
      </c>
      <c r="L49">
        <v>0.5</v>
      </c>
      <c r="M49">
        <v>0.25</v>
      </c>
      <c r="N49" s="9">
        <f t="shared" si="2"/>
        <v>12236.113911018</v>
      </c>
      <c r="O49" s="9">
        <f t="shared" si="3"/>
        <v>6118.056955509</v>
      </c>
    </row>
    <row r="50" spans="1:15" ht="12.75">
      <c r="A50">
        <v>347</v>
      </c>
      <c r="B50">
        <v>2033</v>
      </c>
      <c r="C50">
        <v>2924.9870615304</v>
      </c>
      <c r="D50" t="s">
        <v>174</v>
      </c>
      <c r="F50" s="2" t="s">
        <v>34</v>
      </c>
      <c r="G50" s="2" t="s">
        <v>45</v>
      </c>
      <c r="I50">
        <v>0.5</v>
      </c>
      <c r="J50" s="45">
        <f t="shared" si="0"/>
        <v>0</v>
      </c>
      <c r="K50" s="43">
        <f t="shared" si="1"/>
        <v>1462.4935307652</v>
      </c>
      <c r="M50">
        <v>0.5</v>
      </c>
      <c r="N50" s="9">
        <f t="shared" si="2"/>
        <v>0</v>
      </c>
      <c r="O50" s="9">
        <f t="shared" si="3"/>
        <v>1462.4935307652</v>
      </c>
    </row>
    <row r="51" spans="1:15" ht="12.75">
      <c r="A51">
        <v>351</v>
      </c>
      <c r="B51">
        <v>1751</v>
      </c>
      <c r="C51">
        <v>3943.5568173751</v>
      </c>
      <c r="D51" t="s">
        <v>174</v>
      </c>
      <c r="F51" s="2" t="s">
        <v>45</v>
      </c>
      <c r="G51" s="2" t="s">
        <v>45</v>
      </c>
      <c r="H51">
        <v>1</v>
      </c>
      <c r="J51" s="45">
        <f t="shared" si="0"/>
        <v>3943.5568173751</v>
      </c>
      <c r="K51" s="43">
        <f t="shared" si="1"/>
        <v>0</v>
      </c>
      <c r="L51">
        <v>1</v>
      </c>
      <c r="N51" s="9">
        <f t="shared" si="2"/>
        <v>3943.5568173751</v>
      </c>
      <c r="O51" s="9">
        <f t="shared" si="3"/>
        <v>0</v>
      </c>
    </row>
    <row r="52" spans="1:15" ht="12.75">
      <c r="A52">
        <v>351</v>
      </c>
      <c r="B52">
        <v>1705</v>
      </c>
      <c r="C52">
        <v>28254.172627239997</v>
      </c>
      <c r="D52" t="s">
        <v>174</v>
      </c>
      <c r="F52" s="2" t="s">
        <v>78</v>
      </c>
      <c r="G52" s="2" t="s">
        <v>45</v>
      </c>
      <c r="H52">
        <v>1</v>
      </c>
      <c r="J52" s="45">
        <f t="shared" si="0"/>
        <v>28254.172627239997</v>
      </c>
      <c r="K52" s="43">
        <f t="shared" si="1"/>
        <v>0</v>
      </c>
      <c r="L52">
        <v>1</v>
      </c>
      <c r="N52" s="9">
        <f t="shared" si="2"/>
        <v>28254.172627239997</v>
      </c>
      <c r="O52" s="9">
        <f t="shared" si="3"/>
        <v>0</v>
      </c>
    </row>
    <row r="53" spans="1:15" ht="12.75">
      <c r="A53">
        <v>351</v>
      </c>
      <c r="B53">
        <v>1674</v>
      </c>
      <c r="C53">
        <v>2777.8073664232998</v>
      </c>
      <c r="D53" t="s">
        <v>174</v>
      </c>
      <c r="F53" s="2" t="s">
        <v>36</v>
      </c>
      <c r="G53" s="2" t="s">
        <v>36</v>
      </c>
      <c r="H53">
        <v>1</v>
      </c>
      <c r="J53" s="45">
        <f t="shared" si="0"/>
        <v>2777.8073664232998</v>
      </c>
      <c r="K53" s="43">
        <f t="shared" si="1"/>
        <v>0</v>
      </c>
      <c r="L53">
        <v>1</v>
      </c>
      <c r="N53" s="9">
        <f t="shared" si="2"/>
        <v>2777.8073664232998</v>
      </c>
      <c r="O53" s="9">
        <f t="shared" si="3"/>
        <v>0</v>
      </c>
    </row>
    <row r="54" spans="1:15" ht="12.75">
      <c r="A54">
        <v>351</v>
      </c>
      <c r="B54">
        <v>1629</v>
      </c>
      <c r="C54">
        <v>3689.0753218047</v>
      </c>
      <c r="D54" t="s">
        <v>174</v>
      </c>
      <c r="F54" s="2" t="s">
        <v>34</v>
      </c>
      <c r="G54" s="2" t="s">
        <v>45</v>
      </c>
      <c r="I54">
        <v>0.5</v>
      </c>
      <c r="J54" s="45">
        <f t="shared" si="0"/>
        <v>0</v>
      </c>
      <c r="K54" s="43">
        <f t="shared" si="1"/>
        <v>1844.53766090235</v>
      </c>
      <c r="M54">
        <v>0.5</v>
      </c>
      <c r="N54" s="9">
        <f t="shared" si="2"/>
        <v>0</v>
      </c>
      <c r="O54" s="9">
        <f t="shared" si="3"/>
        <v>1844.53766090235</v>
      </c>
    </row>
    <row r="55" spans="1:15" ht="12.75">
      <c r="A55">
        <v>351</v>
      </c>
      <c r="B55">
        <v>1566</v>
      </c>
      <c r="C55">
        <v>5573.0154638439</v>
      </c>
      <c r="D55" t="s">
        <v>174</v>
      </c>
      <c r="F55" s="2" t="s">
        <v>78</v>
      </c>
      <c r="G55" s="2" t="s">
        <v>45</v>
      </c>
      <c r="H55">
        <v>1</v>
      </c>
      <c r="J55" s="45">
        <f t="shared" si="0"/>
        <v>5573.0154638439</v>
      </c>
      <c r="K55" s="43">
        <f t="shared" si="1"/>
        <v>0</v>
      </c>
      <c r="L55">
        <v>1</v>
      </c>
      <c r="N55" s="9">
        <f t="shared" si="2"/>
        <v>5573.0154638439</v>
      </c>
      <c r="O55" s="9">
        <f t="shared" si="3"/>
        <v>0</v>
      </c>
    </row>
    <row r="56" spans="1:15" ht="12.75">
      <c r="A56">
        <v>109</v>
      </c>
      <c r="B56">
        <v>1905</v>
      </c>
      <c r="C56">
        <v>13281.008080885</v>
      </c>
      <c r="D56" t="s">
        <v>174</v>
      </c>
      <c r="F56" s="2" t="s">
        <v>181</v>
      </c>
      <c r="G56" s="2" t="s">
        <v>181</v>
      </c>
      <c r="H56">
        <v>1</v>
      </c>
      <c r="J56" s="45">
        <f t="shared" si="0"/>
        <v>13281.008080885</v>
      </c>
      <c r="K56" s="43">
        <f t="shared" si="1"/>
        <v>0</v>
      </c>
      <c r="L56">
        <v>1</v>
      </c>
      <c r="N56" s="9">
        <f t="shared" si="2"/>
        <v>13281.008080885</v>
      </c>
      <c r="O56" s="9">
        <f t="shared" si="3"/>
        <v>0</v>
      </c>
    </row>
    <row r="57" spans="1:15" ht="12.75">
      <c r="A57">
        <v>562</v>
      </c>
      <c r="B57">
        <v>658</v>
      </c>
      <c r="C57">
        <v>6077.714079000099</v>
      </c>
      <c r="D57" t="s">
        <v>174</v>
      </c>
      <c r="F57" s="2" t="s">
        <v>137</v>
      </c>
      <c r="G57" s="2" t="s">
        <v>137</v>
      </c>
      <c r="H57">
        <v>1</v>
      </c>
      <c r="J57" s="45">
        <f t="shared" si="0"/>
        <v>6077.714079000099</v>
      </c>
      <c r="K57" s="43">
        <f t="shared" si="1"/>
        <v>0</v>
      </c>
      <c r="L57">
        <v>1</v>
      </c>
      <c r="N57" s="9">
        <f t="shared" si="2"/>
        <v>6077.714079000099</v>
      </c>
      <c r="O57" s="9">
        <f t="shared" si="3"/>
        <v>0</v>
      </c>
    </row>
    <row r="58" spans="1:15" ht="12.75">
      <c r="A58">
        <v>109</v>
      </c>
      <c r="B58">
        <v>775</v>
      </c>
      <c r="C58">
        <v>2874.8441641423997</v>
      </c>
      <c r="D58" t="s">
        <v>174</v>
      </c>
      <c r="F58" s="2" t="s">
        <v>181</v>
      </c>
      <c r="G58" s="2" t="s">
        <v>181</v>
      </c>
      <c r="H58">
        <v>1</v>
      </c>
      <c r="J58" s="45">
        <f t="shared" si="0"/>
        <v>2874.8441641423997</v>
      </c>
      <c r="K58" s="43">
        <f t="shared" si="1"/>
        <v>0</v>
      </c>
      <c r="L58">
        <v>1</v>
      </c>
      <c r="N58" s="9">
        <f t="shared" si="2"/>
        <v>2874.8441641423997</v>
      </c>
      <c r="O58" s="9">
        <f t="shared" si="3"/>
        <v>0</v>
      </c>
    </row>
    <row r="59" spans="1:15" ht="12.75">
      <c r="A59">
        <v>351</v>
      </c>
      <c r="B59">
        <v>650</v>
      </c>
      <c r="C59">
        <v>5240.1545177884</v>
      </c>
      <c r="D59" t="s">
        <v>174</v>
      </c>
      <c r="F59" s="2" t="s">
        <v>326</v>
      </c>
      <c r="G59" s="2" t="s">
        <v>63</v>
      </c>
      <c r="H59">
        <v>1</v>
      </c>
      <c r="J59" s="45">
        <f t="shared" si="0"/>
        <v>5240.1545177884</v>
      </c>
      <c r="K59" s="43">
        <f t="shared" si="1"/>
        <v>0</v>
      </c>
      <c r="L59">
        <v>0.5</v>
      </c>
      <c r="M59">
        <v>0.25</v>
      </c>
      <c r="N59" s="9">
        <f t="shared" si="2"/>
        <v>2620.0772588942</v>
      </c>
      <c r="O59" s="9">
        <f t="shared" si="3"/>
        <v>1310.0386294471</v>
      </c>
    </row>
    <row r="60" spans="1:15" ht="12.75">
      <c r="A60">
        <v>351</v>
      </c>
      <c r="B60">
        <v>761</v>
      </c>
      <c r="C60">
        <v>3093.9352836608996</v>
      </c>
      <c r="D60" t="s">
        <v>174</v>
      </c>
      <c r="F60" s="2" t="s">
        <v>91</v>
      </c>
      <c r="G60" s="2" t="s">
        <v>45</v>
      </c>
      <c r="H60">
        <v>1</v>
      </c>
      <c r="J60" s="45">
        <f t="shared" si="0"/>
        <v>3093.9352836608996</v>
      </c>
      <c r="K60" s="43">
        <f t="shared" si="1"/>
        <v>0</v>
      </c>
      <c r="L60">
        <v>0.5</v>
      </c>
      <c r="M60">
        <v>0.25</v>
      </c>
      <c r="N60" s="9">
        <f t="shared" si="2"/>
        <v>1546.9676418304498</v>
      </c>
      <c r="O60" s="9">
        <f t="shared" si="3"/>
        <v>773.4838209152249</v>
      </c>
    </row>
    <row r="61" spans="1:15" ht="12.75">
      <c r="A61">
        <v>351</v>
      </c>
      <c r="B61">
        <v>760</v>
      </c>
      <c r="C61">
        <v>2352.5298717207997</v>
      </c>
      <c r="D61" t="s">
        <v>174</v>
      </c>
      <c r="F61" s="2" t="s">
        <v>34</v>
      </c>
      <c r="G61" s="2" t="s">
        <v>34</v>
      </c>
      <c r="H61">
        <v>1</v>
      </c>
      <c r="J61" s="45">
        <f t="shared" si="0"/>
        <v>2352.5298717207997</v>
      </c>
      <c r="K61" s="43">
        <f t="shared" si="1"/>
        <v>0</v>
      </c>
      <c r="L61">
        <v>1</v>
      </c>
      <c r="N61" s="9">
        <f t="shared" si="2"/>
        <v>2352.5298717207997</v>
      </c>
      <c r="O61" s="9">
        <f t="shared" si="3"/>
        <v>0</v>
      </c>
    </row>
    <row r="62" spans="1:15" ht="12.75">
      <c r="A62">
        <v>351</v>
      </c>
      <c r="B62">
        <v>741</v>
      </c>
      <c r="C62">
        <v>2885.8757834658</v>
      </c>
      <c r="D62" t="s">
        <v>174</v>
      </c>
      <c r="F62" s="2" t="s">
        <v>160</v>
      </c>
      <c r="G62" s="2" t="s">
        <v>45</v>
      </c>
      <c r="H62">
        <v>1</v>
      </c>
      <c r="J62" s="45">
        <f t="shared" si="0"/>
        <v>2885.8757834658</v>
      </c>
      <c r="K62" s="43">
        <f t="shared" si="1"/>
        <v>0</v>
      </c>
      <c r="L62">
        <v>0.8</v>
      </c>
      <c r="M62">
        <v>0.1</v>
      </c>
      <c r="N62" s="9">
        <f t="shared" si="2"/>
        <v>2308.70062677264</v>
      </c>
      <c r="O62" s="9">
        <f t="shared" si="3"/>
        <v>288.58757834658</v>
      </c>
    </row>
    <row r="63" spans="1:15" ht="12.75">
      <c r="A63">
        <v>351</v>
      </c>
      <c r="B63">
        <v>797</v>
      </c>
      <c r="C63">
        <v>1940.7612804732998</v>
      </c>
      <c r="D63" t="s">
        <v>174</v>
      </c>
      <c r="F63" s="2" t="s">
        <v>91</v>
      </c>
      <c r="G63" s="2" t="s">
        <v>45</v>
      </c>
      <c r="H63">
        <v>1</v>
      </c>
      <c r="J63" s="45">
        <f t="shared" si="0"/>
        <v>1940.7612804732998</v>
      </c>
      <c r="K63" s="43">
        <f t="shared" si="1"/>
        <v>0</v>
      </c>
      <c r="L63">
        <v>0.5</v>
      </c>
      <c r="M63">
        <v>0.25</v>
      </c>
      <c r="N63" s="9">
        <f t="shared" si="2"/>
        <v>970.3806402366499</v>
      </c>
      <c r="O63" s="9">
        <f t="shared" si="3"/>
        <v>485.19032011832496</v>
      </c>
    </row>
    <row r="64" spans="1:15" ht="12.75">
      <c r="A64">
        <v>351</v>
      </c>
      <c r="B64">
        <v>796</v>
      </c>
      <c r="C64">
        <v>2970.9304550364996</v>
      </c>
      <c r="D64" t="s">
        <v>174</v>
      </c>
      <c r="F64" s="2" t="s">
        <v>45</v>
      </c>
      <c r="G64" s="2" t="s">
        <v>45</v>
      </c>
      <c r="H64">
        <v>1</v>
      </c>
      <c r="J64" s="45">
        <f t="shared" si="0"/>
        <v>2970.9304550364996</v>
      </c>
      <c r="K64" s="43">
        <f t="shared" si="1"/>
        <v>0</v>
      </c>
      <c r="L64">
        <v>1</v>
      </c>
      <c r="N64" s="9">
        <f t="shared" si="2"/>
        <v>2970.9304550364996</v>
      </c>
      <c r="O64" s="9">
        <f t="shared" si="3"/>
        <v>0</v>
      </c>
    </row>
    <row r="65" spans="1:15" ht="12.75">
      <c r="A65">
        <v>351</v>
      </c>
      <c r="B65">
        <v>836</v>
      </c>
      <c r="C65">
        <v>4916.8935544267</v>
      </c>
      <c r="D65" t="s">
        <v>174</v>
      </c>
      <c r="F65" s="2" t="s">
        <v>45</v>
      </c>
      <c r="G65" s="2" t="s">
        <v>45</v>
      </c>
      <c r="H65">
        <v>1</v>
      </c>
      <c r="J65" s="45">
        <f t="shared" si="0"/>
        <v>4916.8935544267</v>
      </c>
      <c r="K65" s="43">
        <f t="shared" si="1"/>
        <v>0</v>
      </c>
      <c r="L65">
        <v>1</v>
      </c>
      <c r="N65" s="9">
        <f t="shared" si="2"/>
        <v>4916.8935544267</v>
      </c>
      <c r="O65" s="9">
        <f t="shared" si="3"/>
        <v>0</v>
      </c>
    </row>
    <row r="66" spans="1:15" ht="12.75">
      <c r="A66">
        <v>357</v>
      </c>
      <c r="B66">
        <v>1903</v>
      </c>
      <c r="C66">
        <v>2800.5718688480997</v>
      </c>
      <c r="D66" t="s">
        <v>174</v>
      </c>
      <c r="F66" s="2" t="s">
        <v>45</v>
      </c>
      <c r="G66" s="2" t="s">
        <v>45</v>
      </c>
      <c r="H66">
        <v>1</v>
      </c>
      <c r="J66" s="45">
        <f t="shared" si="0"/>
        <v>2800.5718688480997</v>
      </c>
      <c r="K66" s="43">
        <f t="shared" si="1"/>
        <v>0</v>
      </c>
      <c r="L66">
        <v>1</v>
      </c>
      <c r="N66" s="9">
        <f t="shared" si="2"/>
        <v>2800.5718688480997</v>
      </c>
      <c r="O66" s="9">
        <f t="shared" si="3"/>
        <v>0</v>
      </c>
    </row>
    <row r="67" spans="1:15" ht="12.75">
      <c r="A67">
        <v>360</v>
      </c>
      <c r="B67">
        <v>1974</v>
      </c>
      <c r="C67">
        <v>2031.2556186968</v>
      </c>
      <c r="D67" t="s">
        <v>174</v>
      </c>
      <c r="F67" s="2" t="s">
        <v>34</v>
      </c>
      <c r="G67" s="2" t="s">
        <v>34</v>
      </c>
      <c r="H67">
        <v>1</v>
      </c>
      <c r="J67" s="45">
        <f t="shared" si="0"/>
        <v>2031.2556186968</v>
      </c>
      <c r="K67" s="43">
        <f t="shared" si="1"/>
        <v>0</v>
      </c>
      <c r="L67">
        <v>1</v>
      </c>
      <c r="N67" s="9">
        <f t="shared" si="2"/>
        <v>2031.2556186968</v>
      </c>
      <c r="O67" s="9">
        <f t="shared" si="3"/>
        <v>0</v>
      </c>
    </row>
    <row r="68" spans="1:15" ht="12.75">
      <c r="A68">
        <v>360</v>
      </c>
      <c r="B68">
        <v>2032</v>
      </c>
      <c r="C68">
        <v>3138.2493508979996</v>
      </c>
      <c r="D68" t="s">
        <v>174</v>
      </c>
      <c r="F68" s="2" t="s">
        <v>137</v>
      </c>
      <c r="G68" s="2" t="s">
        <v>137</v>
      </c>
      <c r="H68">
        <v>1</v>
      </c>
      <c r="J68" s="45">
        <f t="shared" si="0"/>
        <v>3138.2493508979996</v>
      </c>
      <c r="K68" s="43">
        <f t="shared" si="1"/>
        <v>0</v>
      </c>
      <c r="L68">
        <v>1</v>
      </c>
      <c r="N68" s="9">
        <f t="shared" si="2"/>
        <v>3138.2493508979996</v>
      </c>
      <c r="O68" s="9">
        <f t="shared" si="3"/>
        <v>0</v>
      </c>
    </row>
    <row r="69" spans="1:15" ht="12.75">
      <c r="A69">
        <v>109</v>
      </c>
      <c r="B69">
        <v>2196</v>
      </c>
      <c r="C69">
        <v>3284.9494547718</v>
      </c>
      <c r="D69" t="s">
        <v>174</v>
      </c>
      <c r="F69" s="2" t="s">
        <v>245</v>
      </c>
      <c r="G69" s="2" t="s">
        <v>323</v>
      </c>
      <c r="I69">
        <v>0.5</v>
      </c>
      <c r="J69" s="45">
        <f t="shared" si="0"/>
        <v>0</v>
      </c>
      <c r="K69" s="43">
        <f t="shared" si="1"/>
        <v>1642.4747273859</v>
      </c>
      <c r="M69">
        <v>0.5</v>
      </c>
      <c r="N69" s="9">
        <f t="shared" si="2"/>
        <v>0</v>
      </c>
      <c r="O69" s="9">
        <f t="shared" si="3"/>
        <v>1642.4747273859</v>
      </c>
    </row>
    <row r="70" spans="1:15" ht="12.75">
      <c r="A70">
        <v>109</v>
      </c>
      <c r="B70">
        <v>2151</v>
      </c>
      <c r="C70">
        <v>954.2449920289199</v>
      </c>
      <c r="D70" t="s">
        <v>174</v>
      </c>
      <c r="F70" s="2" t="s">
        <v>181</v>
      </c>
      <c r="G70" s="2" t="s">
        <v>181</v>
      </c>
      <c r="H70">
        <v>1</v>
      </c>
      <c r="J70" s="45">
        <f t="shared" si="0"/>
        <v>954.2449920289199</v>
      </c>
      <c r="K70" s="43">
        <f t="shared" si="1"/>
        <v>0</v>
      </c>
      <c r="L70">
        <v>1</v>
      </c>
      <c r="N70" s="9">
        <f t="shared" si="2"/>
        <v>954.2449920289199</v>
      </c>
      <c r="O70" s="9">
        <f t="shared" si="3"/>
        <v>0</v>
      </c>
    </row>
    <row r="71" spans="1:15" ht="12.75">
      <c r="A71">
        <v>109</v>
      </c>
      <c r="B71">
        <v>2276</v>
      </c>
      <c r="C71">
        <v>1502.3243629484998</v>
      </c>
      <c r="D71" t="s">
        <v>174</v>
      </c>
      <c r="F71" s="2" t="s">
        <v>181</v>
      </c>
      <c r="G71" s="2" t="s">
        <v>181</v>
      </c>
      <c r="H71">
        <v>1</v>
      </c>
      <c r="J71" s="45">
        <f t="shared" si="0"/>
        <v>1502.3243629484998</v>
      </c>
      <c r="K71" s="43">
        <f t="shared" si="1"/>
        <v>0</v>
      </c>
      <c r="L71">
        <v>1</v>
      </c>
      <c r="N71" s="9">
        <f t="shared" si="2"/>
        <v>1502.3243629484998</v>
      </c>
      <c r="O71" s="9">
        <f t="shared" si="3"/>
        <v>0</v>
      </c>
    </row>
    <row r="72" spans="1:15" ht="12.75">
      <c r="A72">
        <v>363</v>
      </c>
      <c r="B72">
        <v>2790</v>
      </c>
      <c r="C72">
        <v>3189.0349063529998</v>
      </c>
      <c r="D72" t="s">
        <v>174</v>
      </c>
      <c r="F72" s="2" t="s">
        <v>337</v>
      </c>
      <c r="G72" s="2" t="s">
        <v>323</v>
      </c>
      <c r="H72">
        <v>1</v>
      </c>
      <c r="J72" s="45">
        <f aca="true" t="shared" si="4" ref="J72:J110">H72*C72</f>
        <v>3189.0349063529998</v>
      </c>
      <c r="K72" s="43">
        <f aca="true" t="shared" si="5" ref="K72:K110">I72*C72</f>
        <v>0</v>
      </c>
      <c r="L72">
        <v>0.5</v>
      </c>
      <c r="M72">
        <v>0.25</v>
      </c>
      <c r="N72" s="9">
        <f aca="true" t="shared" si="6" ref="N72:N110">L72*C72</f>
        <v>1594.5174531764999</v>
      </c>
      <c r="O72" s="9">
        <f aca="true" t="shared" si="7" ref="O72:O110">M72*C72</f>
        <v>797.2587265882499</v>
      </c>
    </row>
    <row r="73" spans="1:15" ht="12.75">
      <c r="A73">
        <v>363</v>
      </c>
      <c r="B73">
        <v>2665</v>
      </c>
      <c r="C73">
        <v>5069.656276136599</v>
      </c>
      <c r="D73" t="s">
        <v>174</v>
      </c>
      <c r="F73" s="2" t="s">
        <v>337</v>
      </c>
      <c r="G73" s="2" t="s">
        <v>323</v>
      </c>
      <c r="H73">
        <v>1</v>
      </c>
      <c r="J73" s="45">
        <f t="shared" si="4"/>
        <v>5069.656276136599</v>
      </c>
      <c r="K73" s="43">
        <f t="shared" si="5"/>
        <v>0</v>
      </c>
      <c r="L73">
        <v>0.5</v>
      </c>
      <c r="M73">
        <v>0.25</v>
      </c>
      <c r="N73" s="9">
        <f t="shared" si="6"/>
        <v>2534.8281380682997</v>
      </c>
      <c r="O73" s="9">
        <f t="shared" si="7"/>
        <v>1267.4140690341499</v>
      </c>
    </row>
    <row r="74" spans="1:15" ht="12.75">
      <c r="A74">
        <v>362</v>
      </c>
      <c r="B74">
        <v>2688</v>
      </c>
      <c r="C74">
        <v>5113.210769888</v>
      </c>
      <c r="D74" t="s">
        <v>174</v>
      </c>
      <c r="F74" s="2" t="s">
        <v>81</v>
      </c>
      <c r="G74" s="2" t="s">
        <v>63</v>
      </c>
      <c r="H74">
        <v>1</v>
      </c>
      <c r="J74" s="45">
        <f t="shared" si="4"/>
        <v>5113.210769888</v>
      </c>
      <c r="K74" s="43">
        <f t="shared" si="5"/>
        <v>0</v>
      </c>
      <c r="L74">
        <v>0.8</v>
      </c>
      <c r="M74">
        <v>0.1</v>
      </c>
      <c r="N74" s="9">
        <f t="shared" si="6"/>
        <v>4090.5686159104002</v>
      </c>
      <c r="O74" s="9">
        <f t="shared" si="7"/>
        <v>511.32107698880003</v>
      </c>
    </row>
    <row r="75" spans="1:15" ht="12.75">
      <c r="A75">
        <v>363</v>
      </c>
      <c r="B75">
        <v>3045</v>
      </c>
      <c r="C75">
        <v>5003.2111727037</v>
      </c>
      <c r="D75" t="s">
        <v>174</v>
      </c>
      <c r="F75" s="2" t="s">
        <v>181</v>
      </c>
      <c r="G75" s="2" t="s">
        <v>181</v>
      </c>
      <c r="H75">
        <v>1</v>
      </c>
      <c r="J75" s="45">
        <f t="shared" si="4"/>
        <v>5003.2111727037</v>
      </c>
      <c r="K75" s="43">
        <f t="shared" si="5"/>
        <v>0</v>
      </c>
      <c r="L75">
        <v>1</v>
      </c>
      <c r="N75" s="9">
        <f t="shared" si="6"/>
        <v>5003.2111727037</v>
      </c>
      <c r="O75" s="9">
        <f t="shared" si="7"/>
        <v>0</v>
      </c>
    </row>
    <row r="76" spans="1:15" ht="12.75">
      <c r="A76">
        <v>363</v>
      </c>
      <c r="B76">
        <v>3032</v>
      </c>
      <c r="C76">
        <v>4947.657269000099</v>
      </c>
      <c r="D76" t="s">
        <v>174</v>
      </c>
      <c r="F76" s="2" t="s">
        <v>181</v>
      </c>
      <c r="G76" s="2" t="s">
        <v>181</v>
      </c>
      <c r="H76">
        <v>1</v>
      </c>
      <c r="J76" s="45">
        <f t="shared" si="4"/>
        <v>4947.657269000099</v>
      </c>
      <c r="K76" s="43">
        <f t="shared" si="5"/>
        <v>0</v>
      </c>
      <c r="L76">
        <v>1</v>
      </c>
      <c r="N76" s="9">
        <f t="shared" si="6"/>
        <v>4947.657269000099</v>
      </c>
      <c r="O76" s="9">
        <f t="shared" si="7"/>
        <v>0</v>
      </c>
    </row>
    <row r="77" spans="1:15" ht="12.75">
      <c r="A77">
        <v>363</v>
      </c>
      <c r="B77">
        <v>3050</v>
      </c>
      <c r="C77">
        <v>4520.667046371799</v>
      </c>
      <c r="D77" t="s">
        <v>174</v>
      </c>
      <c r="F77" s="2" t="s">
        <v>323</v>
      </c>
      <c r="G77" s="2" t="s">
        <v>323</v>
      </c>
      <c r="H77">
        <v>1</v>
      </c>
      <c r="J77" s="45">
        <f t="shared" si="4"/>
        <v>4520.667046371799</v>
      </c>
      <c r="K77" s="43">
        <f t="shared" si="5"/>
        <v>0</v>
      </c>
      <c r="L77">
        <v>1</v>
      </c>
      <c r="N77" s="9">
        <f t="shared" si="6"/>
        <v>4520.667046371799</v>
      </c>
      <c r="O77" s="9">
        <f t="shared" si="7"/>
        <v>0</v>
      </c>
    </row>
    <row r="78" spans="1:15" ht="12.75">
      <c r="A78">
        <v>174</v>
      </c>
      <c r="B78">
        <v>3370</v>
      </c>
      <c r="C78">
        <v>3022.1359871588998</v>
      </c>
      <c r="D78" t="s">
        <v>174</v>
      </c>
      <c r="F78" s="2" t="s">
        <v>34</v>
      </c>
      <c r="G78" s="2" t="s">
        <v>34</v>
      </c>
      <c r="H78">
        <v>1</v>
      </c>
      <c r="J78" s="45">
        <f t="shared" si="4"/>
        <v>3022.1359871588998</v>
      </c>
      <c r="K78" s="43">
        <f t="shared" si="5"/>
        <v>0</v>
      </c>
      <c r="L78">
        <v>1</v>
      </c>
      <c r="N78" s="9">
        <f t="shared" si="6"/>
        <v>3022.1359871588998</v>
      </c>
      <c r="O78" s="9">
        <f t="shared" si="7"/>
        <v>0</v>
      </c>
    </row>
    <row r="79" spans="1:15" ht="12.75">
      <c r="A79">
        <v>174</v>
      </c>
      <c r="B79">
        <v>3435</v>
      </c>
      <c r="C79">
        <v>2160.6836643828997</v>
      </c>
      <c r="D79" t="s">
        <v>174</v>
      </c>
      <c r="F79" s="2" t="s">
        <v>34</v>
      </c>
      <c r="G79" s="2" t="s">
        <v>338</v>
      </c>
      <c r="H79">
        <v>1</v>
      </c>
      <c r="J79" s="45">
        <f t="shared" si="4"/>
        <v>2160.6836643828997</v>
      </c>
      <c r="K79" s="43">
        <f t="shared" si="5"/>
        <v>0</v>
      </c>
      <c r="L79">
        <v>0.5</v>
      </c>
      <c r="M79">
        <v>0.25</v>
      </c>
      <c r="N79" s="9">
        <f t="shared" si="6"/>
        <v>1080.3418321914498</v>
      </c>
      <c r="O79" s="9">
        <f t="shared" si="7"/>
        <v>540.1709160957249</v>
      </c>
    </row>
    <row r="80" spans="1:15" ht="12.75">
      <c r="A80">
        <v>174</v>
      </c>
      <c r="B80">
        <v>3460</v>
      </c>
      <c r="C80">
        <v>3046.4180610552</v>
      </c>
      <c r="D80" t="s">
        <v>174</v>
      </c>
      <c r="F80" s="2" t="s">
        <v>45</v>
      </c>
      <c r="G80" s="2" t="s">
        <v>339</v>
      </c>
      <c r="H80">
        <v>1</v>
      </c>
      <c r="J80" s="45">
        <f t="shared" si="4"/>
        <v>3046.4180610552</v>
      </c>
      <c r="K80" s="43">
        <f t="shared" si="5"/>
        <v>0</v>
      </c>
      <c r="L80">
        <v>0.5</v>
      </c>
      <c r="N80" s="9">
        <f t="shared" si="6"/>
        <v>1523.2090305276</v>
      </c>
      <c r="O80" s="9">
        <f t="shared" si="7"/>
        <v>0</v>
      </c>
    </row>
    <row r="81" spans="1:15" ht="12.75">
      <c r="A81">
        <v>181</v>
      </c>
      <c r="B81">
        <v>3525</v>
      </c>
      <c r="C81">
        <v>8457.469248443798</v>
      </c>
      <c r="D81" t="s">
        <v>174</v>
      </c>
      <c r="F81" s="2" t="s">
        <v>45</v>
      </c>
      <c r="G81" s="2" t="s">
        <v>53</v>
      </c>
      <c r="H81">
        <v>1</v>
      </c>
      <c r="J81" s="45">
        <f t="shared" si="4"/>
        <v>8457.469248443798</v>
      </c>
      <c r="K81" s="43">
        <f t="shared" si="5"/>
        <v>0</v>
      </c>
      <c r="L81">
        <v>0.5</v>
      </c>
      <c r="M81">
        <v>0.25</v>
      </c>
      <c r="N81" s="9">
        <f t="shared" si="6"/>
        <v>4228.734624221899</v>
      </c>
      <c r="O81" s="9">
        <f t="shared" si="7"/>
        <v>2114.3673121109496</v>
      </c>
    </row>
    <row r="82" spans="1:15" ht="12.75">
      <c r="A82">
        <v>181</v>
      </c>
      <c r="B82">
        <v>3555</v>
      </c>
      <c r="C82">
        <v>11571.146776332998</v>
      </c>
      <c r="D82" t="s">
        <v>174</v>
      </c>
      <c r="F82" s="2" t="s">
        <v>34</v>
      </c>
      <c r="G82" s="2" t="s">
        <v>34</v>
      </c>
      <c r="H82">
        <v>1</v>
      </c>
      <c r="J82" s="45">
        <f t="shared" si="4"/>
        <v>11571.146776332998</v>
      </c>
      <c r="K82" s="43">
        <f t="shared" si="5"/>
        <v>0</v>
      </c>
      <c r="L82">
        <v>1</v>
      </c>
      <c r="N82" s="9">
        <f t="shared" si="6"/>
        <v>11571.146776332998</v>
      </c>
      <c r="O82" s="9">
        <f t="shared" si="7"/>
        <v>0</v>
      </c>
    </row>
    <row r="83" spans="1:15" ht="12.75">
      <c r="A83">
        <v>181</v>
      </c>
      <c r="B83">
        <v>3592</v>
      </c>
      <c r="C83">
        <v>26518.245070666</v>
      </c>
      <c r="D83" t="s">
        <v>174</v>
      </c>
      <c r="F83" s="2" t="s">
        <v>45</v>
      </c>
      <c r="G83" s="2" t="s">
        <v>53</v>
      </c>
      <c r="H83">
        <v>1</v>
      </c>
      <c r="J83" s="45">
        <f t="shared" si="4"/>
        <v>26518.245070666</v>
      </c>
      <c r="K83" s="43">
        <f t="shared" si="5"/>
        <v>0</v>
      </c>
      <c r="L83">
        <v>0.5</v>
      </c>
      <c r="M83">
        <v>0.25</v>
      </c>
      <c r="N83" s="9">
        <f t="shared" si="6"/>
        <v>13259.122535333</v>
      </c>
      <c r="O83" s="9">
        <f t="shared" si="7"/>
        <v>6629.5612676665</v>
      </c>
    </row>
    <row r="84" spans="1:15" ht="12.75">
      <c r="A84">
        <v>174</v>
      </c>
      <c r="B84">
        <v>3981</v>
      </c>
      <c r="C84">
        <v>1424.2731141559998</v>
      </c>
      <c r="D84" t="s">
        <v>174</v>
      </c>
      <c r="F84" s="2" t="s">
        <v>137</v>
      </c>
      <c r="G84" s="2" t="s">
        <v>323</v>
      </c>
      <c r="I84">
        <v>0.5</v>
      </c>
      <c r="J84" s="45">
        <f t="shared" si="4"/>
        <v>0</v>
      </c>
      <c r="K84" s="43">
        <f t="shared" si="5"/>
        <v>712.1365570779999</v>
      </c>
      <c r="M84">
        <v>0.5</v>
      </c>
      <c r="N84" s="9">
        <f t="shared" si="6"/>
        <v>0</v>
      </c>
      <c r="O84" s="9">
        <f t="shared" si="7"/>
        <v>712.1365570779999</v>
      </c>
    </row>
    <row r="85" spans="1:15" ht="12.75">
      <c r="A85">
        <v>187</v>
      </c>
      <c r="B85">
        <v>4036</v>
      </c>
      <c r="C85">
        <v>4289.263089937999</v>
      </c>
      <c r="D85" t="s">
        <v>174</v>
      </c>
      <c r="F85" s="2" t="s">
        <v>35</v>
      </c>
      <c r="G85" s="2" t="s">
        <v>78</v>
      </c>
      <c r="J85" s="45">
        <f t="shared" si="4"/>
        <v>0</v>
      </c>
      <c r="K85" s="43">
        <f t="shared" si="5"/>
        <v>0</v>
      </c>
      <c r="N85" s="9">
        <f t="shared" si="6"/>
        <v>0</v>
      </c>
      <c r="O85" s="9">
        <f t="shared" si="7"/>
        <v>0</v>
      </c>
    </row>
    <row r="86" spans="1:15" ht="12.75">
      <c r="A86">
        <v>174</v>
      </c>
      <c r="B86">
        <v>4059</v>
      </c>
      <c r="C86">
        <v>7072.1446274342</v>
      </c>
      <c r="D86" t="s">
        <v>174</v>
      </c>
      <c r="F86" s="2" t="s">
        <v>45</v>
      </c>
      <c r="G86" s="2" t="s">
        <v>45</v>
      </c>
      <c r="H86">
        <v>1</v>
      </c>
      <c r="J86" s="45">
        <f t="shared" si="4"/>
        <v>7072.1446274342</v>
      </c>
      <c r="K86" s="43">
        <f t="shared" si="5"/>
        <v>0</v>
      </c>
      <c r="L86">
        <v>1</v>
      </c>
      <c r="N86" s="9">
        <f t="shared" si="6"/>
        <v>7072.1446274342</v>
      </c>
      <c r="O86" s="9">
        <f t="shared" si="7"/>
        <v>0</v>
      </c>
    </row>
    <row r="87" spans="1:15" ht="12.75">
      <c r="A87">
        <v>174</v>
      </c>
      <c r="B87">
        <v>4180</v>
      </c>
      <c r="C87">
        <v>4279.0556054022</v>
      </c>
      <c r="D87" t="s">
        <v>174</v>
      </c>
      <c r="F87" s="2" t="s">
        <v>35</v>
      </c>
      <c r="G87" s="2" t="s">
        <v>34</v>
      </c>
      <c r="I87">
        <v>0.5</v>
      </c>
      <c r="J87" s="45">
        <f t="shared" si="4"/>
        <v>0</v>
      </c>
      <c r="K87" s="43">
        <f t="shared" si="5"/>
        <v>2139.5278027011</v>
      </c>
      <c r="M87">
        <v>0.5</v>
      </c>
      <c r="N87" s="9">
        <f t="shared" si="6"/>
        <v>0</v>
      </c>
      <c r="O87" s="9">
        <f t="shared" si="7"/>
        <v>2139.5278027011</v>
      </c>
    </row>
    <row r="88" spans="1:15" ht="12.75">
      <c r="A88">
        <v>178</v>
      </c>
      <c r="B88">
        <v>4248</v>
      </c>
      <c r="C88">
        <v>2363.273472812</v>
      </c>
      <c r="D88" t="s">
        <v>174</v>
      </c>
      <c r="F88" s="2" t="s">
        <v>34</v>
      </c>
      <c r="G88" s="2" t="s">
        <v>34</v>
      </c>
      <c r="H88">
        <v>1</v>
      </c>
      <c r="J88" s="45">
        <f t="shared" si="4"/>
        <v>2363.273472812</v>
      </c>
      <c r="K88" s="43">
        <f t="shared" si="5"/>
        <v>0</v>
      </c>
      <c r="L88">
        <v>1</v>
      </c>
      <c r="N88" s="9">
        <f t="shared" si="6"/>
        <v>2363.273472812</v>
      </c>
      <c r="O88" s="9">
        <f t="shared" si="7"/>
        <v>0</v>
      </c>
    </row>
    <row r="89" spans="1:15" ht="12.75">
      <c r="A89">
        <v>174</v>
      </c>
      <c r="B89">
        <v>4057</v>
      </c>
      <c r="C89">
        <v>5571.101227641099</v>
      </c>
      <c r="D89" t="s">
        <v>174</v>
      </c>
      <c r="F89" s="2" t="s">
        <v>34</v>
      </c>
      <c r="G89" s="2" t="s">
        <v>338</v>
      </c>
      <c r="H89">
        <v>1</v>
      </c>
      <c r="J89" s="45">
        <f t="shared" si="4"/>
        <v>5571.101227641099</v>
      </c>
      <c r="K89" s="43">
        <f t="shared" si="5"/>
        <v>0</v>
      </c>
      <c r="L89">
        <v>0.5</v>
      </c>
      <c r="M89">
        <v>0.25</v>
      </c>
      <c r="N89" s="9">
        <f t="shared" si="6"/>
        <v>2785.5506138205496</v>
      </c>
      <c r="O89" s="9">
        <f t="shared" si="7"/>
        <v>1392.7753069102748</v>
      </c>
    </row>
    <row r="90" spans="1:15" ht="12.75">
      <c r="A90">
        <v>181</v>
      </c>
      <c r="B90">
        <v>4091</v>
      </c>
      <c r="C90">
        <v>6538.1068996982995</v>
      </c>
      <c r="D90" t="s">
        <v>174</v>
      </c>
      <c r="F90" s="2" t="s">
        <v>53</v>
      </c>
      <c r="G90" s="2" t="s">
        <v>45</v>
      </c>
      <c r="H90">
        <v>1</v>
      </c>
      <c r="J90" s="45">
        <f t="shared" si="4"/>
        <v>6538.1068996982995</v>
      </c>
      <c r="K90" s="43">
        <f t="shared" si="5"/>
        <v>0</v>
      </c>
      <c r="L90">
        <v>0.5</v>
      </c>
      <c r="M90">
        <v>0.25</v>
      </c>
      <c r="N90" s="9">
        <f t="shared" si="6"/>
        <v>3269.0534498491497</v>
      </c>
      <c r="O90" s="9">
        <f t="shared" si="7"/>
        <v>1634.5267249245749</v>
      </c>
    </row>
    <row r="91" spans="1:15" ht="12.75">
      <c r="A91">
        <v>109</v>
      </c>
      <c r="B91">
        <v>7546</v>
      </c>
      <c r="C91">
        <v>19284.916866093998</v>
      </c>
      <c r="D91" t="s">
        <v>174</v>
      </c>
      <c r="F91" s="2" t="s">
        <v>340</v>
      </c>
      <c r="G91" s="2" t="s">
        <v>323</v>
      </c>
      <c r="J91" s="45">
        <f t="shared" si="4"/>
        <v>0</v>
      </c>
      <c r="K91" s="43">
        <f t="shared" si="5"/>
        <v>0</v>
      </c>
      <c r="N91" s="9">
        <f t="shared" si="6"/>
        <v>0</v>
      </c>
      <c r="O91" s="9">
        <f t="shared" si="7"/>
        <v>0</v>
      </c>
    </row>
    <row r="92" spans="1:15" ht="12.75">
      <c r="A92">
        <v>109</v>
      </c>
      <c r="B92">
        <v>7433</v>
      </c>
      <c r="C92">
        <v>38410.676397874995</v>
      </c>
      <c r="D92" t="s">
        <v>174</v>
      </c>
      <c r="F92" s="2" t="s">
        <v>181</v>
      </c>
      <c r="G92" s="2" t="s">
        <v>181</v>
      </c>
      <c r="H92">
        <v>1</v>
      </c>
      <c r="J92" s="45">
        <f t="shared" si="4"/>
        <v>38410.676397874995</v>
      </c>
      <c r="K92" s="43">
        <f t="shared" si="5"/>
        <v>0</v>
      </c>
      <c r="L92">
        <v>1</v>
      </c>
      <c r="N92" s="9">
        <f t="shared" si="6"/>
        <v>38410.676397874995</v>
      </c>
      <c r="O92" s="9">
        <f t="shared" si="7"/>
        <v>0</v>
      </c>
    </row>
    <row r="93" spans="1:15" ht="12.75">
      <c r="A93">
        <v>109</v>
      </c>
      <c r="B93">
        <v>7485</v>
      </c>
      <c r="C93">
        <v>8626.7816386819</v>
      </c>
      <c r="D93" t="s">
        <v>174</v>
      </c>
      <c r="F93" s="2" t="s">
        <v>341</v>
      </c>
      <c r="G93" s="2" t="s">
        <v>323</v>
      </c>
      <c r="H93">
        <v>1</v>
      </c>
      <c r="J93" s="45">
        <f t="shared" si="4"/>
        <v>8626.7816386819</v>
      </c>
      <c r="K93" s="43">
        <f t="shared" si="5"/>
        <v>0</v>
      </c>
      <c r="L93">
        <v>1</v>
      </c>
      <c r="N93" s="9">
        <f t="shared" si="6"/>
        <v>8626.7816386819</v>
      </c>
      <c r="O93" s="9">
        <f t="shared" si="7"/>
        <v>0</v>
      </c>
    </row>
    <row r="94" spans="1:15" ht="12.75">
      <c r="A94">
        <v>109</v>
      </c>
      <c r="B94">
        <v>7074</v>
      </c>
      <c r="C94">
        <v>12289.249116859999</v>
      </c>
      <c r="D94" t="s">
        <v>174</v>
      </c>
      <c r="F94" s="2" t="s">
        <v>181</v>
      </c>
      <c r="G94" s="2" t="s">
        <v>181</v>
      </c>
      <c r="H94">
        <v>1</v>
      </c>
      <c r="J94" s="45">
        <f t="shared" si="4"/>
        <v>12289.249116859999</v>
      </c>
      <c r="K94" s="43">
        <f t="shared" si="5"/>
        <v>0</v>
      </c>
      <c r="L94">
        <v>1</v>
      </c>
      <c r="N94" s="9">
        <f t="shared" si="6"/>
        <v>12289.249116859999</v>
      </c>
      <c r="O94" s="9">
        <f t="shared" si="7"/>
        <v>0</v>
      </c>
    </row>
    <row r="95" spans="1:15" ht="12.75">
      <c r="A95">
        <v>109</v>
      </c>
      <c r="B95">
        <v>7284</v>
      </c>
      <c r="C95">
        <v>5309.4620538652</v>
      </c>
      <c r="D95" t="s">
        <v>174</v>
      </c>
      <c r="F95" s="2" t="s">
        <v>342</v>
      </c>
      <c r="G95" s="2" t="s">
        <v>181</v>
      </c>
      <c r="H95">
        <v>1</v>
      </c>
      <c r="J95" s="45">
        <f t="shared" si="4"/>
        <v>5309.4620538652</v>
      </c>
      <c r="K95" s="43">
        <f t="shared" si="5"/>
        <v>0</v>
      </c>
      <c r="L95">
        <v>0.5</v>
      </c>
      <c r="M95">
        <v>0.25</v>
      </c>
      <c r="N95" s="9">
        <f t="shared" si="6"/>
        <v>2654.7310269326</v>
      </c>
      <c r="O95" s="9">
        <f t="shared" si="7"/>
        <v>1327.3655134663</v>
      </c>
    </row>
    <row r="96" spans="1:15" ht="12.75">
      <c r="A96">
        <v>135</v>
      </c>
      <c r="B96">
        <v>7249</v>
      </c>
      <c r="C96">
        <v>3369.6124449474996</v>
      </c>
      <c r="D96" t="s">
        <v>174</v>
      </c>
      <c r="F96" s="2" t="s">
        <v>137</v>
      </c>
      <c r="G96" s="2" t="s">
        <v>137</v>
      </c>
      <c r="H96">
        <v>1</v>
      </c>
      <c r="J96" s="45">
        <f t="shared" si="4"/>
        <v>3369.6124449474996</v>
      </c>
      <c r="K96" s="43">
        <f t="shared" si="5"/>
        <v>0</v>
      </c>
      <c r="L96">
        <v>1</v>
      </c>
      <c r="N96" s="9">
        <f t="shared" si="6"/>
        <v>3369.6124449474996</v>
      </c>
      <c r="O96" s="9">
        <f t="shared" si="7"/>
        <v>0</v>
      </c>
    </row>
    <row r="97" spans="1:15" ht="12.75">
      <c r="A97">
        <v>135</v>
      </c>
      <c r="B97">
        <v>7295</v>
      </c>
      <c r="C97">
        <v>4483.8068227544</v>
      </c>
      <c r="D97" t="s">
        <v>174</v>
      </c>
      <c r="F97" s="2" t="s">
        <v>137</v>
      </c>
      <c r="G97" s="2" t="s">
        <v>137</v>
      </c>
      <c r="H97">
        <v>1</v>
      </c>
      <c r="J97" s="45">
        <f t="shared" si="4"/>
        <v>4483.8068227544</v>
      </c>
      <c r="K97" s="43">
        <f t="shared" si="5"/>
        <v>0</v>
      </c>
      <c r="L97">
        <v>1</v>
      </c>
      <c r="N97" s="9">
        <f t="shared" si="6"/>
        <v>4483.8068227544</v>
      </c>
      <c r="O97" s="9">
        <f t="shared" si="7"/>
        <v>0</v>
      </c>
    </row>
    <row r="98" spans="1:15" ht="12.75">
      <c r="A98">
        <v>135</v>
      </c>
      <c r="B98">
        <v>7114</v>
      </c>
      <c r="C98">
        <v>11912.473522647999</v>
      </c>
      <c r="D98" t="s">
        <v>174</v>
      </c>
      <c r="F98" s="2" t="s">
        <v>45</v>
      </c>
      <c r="G98" s="2" t="s">
        <v>45</v>
      </c>
      <c r="H98">
        <v>1</v>
      </c>
      <c r="J98" s="45">
        <f t="shared" si="4"/>
        <v>11912.473522647999</v>
      </c>
      <c r="K98" s="43">
        <f t="shared" si="5"/>
        <v>0</v>
      </c>
      <c r="L98">
        <v>1</v>
      </c>
      <c r="N98" s="9">
        <f t="shared" si="6"/>
        <v>11912.473522647999</v>
      </c>
      <c r="O98" s="9">
        <f t="shared" si="7"/>
        <v>0</v>
      </c>
    </row>
    <row r="99" spans="1:15" ht="12.75">
      <c r="A99">
        <v>135</v>
      </c>
      <c r="B99">
        <v>6753</v>
      </c>
      <c r="C99">
        <v>9146.1271734759</v>
      </c>
      <c r="D99" t="s">
        <v>174</v>
      </c>
      <c r="F99" s="2" t="s">
        <v>343</v>
      </c>
      <c r="G99" s="2" t="s">
        <v>298</v>
      </c>
      <c r="H99">
        <v>1</v>
      </c>
      <c r="J99" s="45">
        <f t="shared" si="4"/>
        <v>9146.1271734759</v>
      </c>
      <c r="K99" s="43">
        <f t="shared" si="5"/>
        <v>0</v>
      </c>
      <c r="L99">
        <v>0.5</v>
      </c>
      <c r="N99" s="9">
        <f t="shared" si="6"/>
        <v>4573.06358673795</v>
      </c>
      <c r="O99" s="9">
        <f t="shared" si="7"/>
        <v>0</v>
      </c>
    </row>
    <row r="100" spans="1:15" ht="12.75">
      <c r="A100">
        <v>135</v>
      </c>
      <c r="B100">
        <v>6564</v>
      </c>
      <c r="C100">
        <v>10673.142223834999</v>
      </c>
      <c r="D100" t="s">
        <v>174</v>
      </c>
      <c r="F100" s="2" t="s">
        <v>34</v>
      </c>
      <c r="G100" s="2" t="s">
        <v>34</v>
      </c>
      <c r="H100">
        <v>1</v>
      </c>
      <c r="J100" s="45">
        <f t="shared" si="4"/>
        <v>10673.142223834999</v>
      </c>
      <c r="K100" s="43">
        <f t="shared" si="5"/>
        <v>0</v>
      </c>
      <c r="L100">
        <v>1</v>
      </c>
      <c r="N100" s="9">
        <f t="shared" si="6"/>
        <v>10673.142223834999</v>
      </c>
      <c r="O100" s="9">
        <f t="shared" si="7"/>
        <v>0</v>
      </c>
    </row>
    <row r="101" spans="1:15" ht="12.75">
      <c r="A101">
        <v>135</v>
      </c>
      <c r="B101">
        <v>6679</v>
      </c>
      <c r="C101">
        <v>1234.5510020666</v>
      </c>
      <c r="D101" t="s">
        <v>174</v>
      </c>
      <c r="F101" s="2" t="s">
        <v>35</v>
      </c>
      <c r="G101" s="2" t="s">
        <v>49</v>
      </c>
      <c r="H101">
        <v>1</v>
      </c>
      <c r="J101" s="45">
        <f t="shared" si="4"/>
        <v>1234.5510020666</v>
      </c>
      <c r="K101" s="43">
        <f t="shared" si="5"/>
        <v>0</v>
      </c>
      <c r="L101">
        <v>1</v>
      </c>
      <c r="N101" s="9">
        <f t="shared" si="6"/>
        <v>1234.5510020666</v>
      </c>
      <c r="O101" s="9">
        <f t="shared" si="7"/>
        <v>0</v>
      </c>
    </row>
    <row r="102" spans="1:15" ht="12.75">
      <c r="A102">
        <v>135</v>
      </c>
      <c r="B102">
        <v>6670</v>
      </c>
      <c r="C102">
        <v>4784.7049401768</v>
      </c>
      <c r="D102" t="s">
        <v>174</v>
      </c>
      <c r="F102" s="2" t="s">
        <v>34</v>
      </c>
      <c r="G102" s="2" t="s">
        <v>53</v>
      </c>
      <c r="H102">
        <v>1</v>
      </c>
      <c r="J102" s="45">
        <f t="shared" si="4"/>
        <v>4784.7049401768</v>
      </c>
      <c r="K102" s="43">
        <f t="shared" si="5"/>
        <v>0</v>
      </c>
      <c r="L102">
        <v>0.5</v>
      </c>
      <c r="M102">
        <v>0.25</v>
      </c>
      <c r="N102" s="9">
        <f t="shared" si="6"/>
        <v>2392.3524700884</v>
      </c>
      <c r="O102" s="9">
        <f t="shared" si="7"/>
        <v>1196.1762350442</v>
      </c>
    </row>
    <row r="103" spans="1:15" ht="12.75">
      <c r="A103">
        <v>109</v>
      </c>
      <c r="B103">
        <v>6703</v>
      </c>
      <c r="C103">
        <v>4326.5091242789995</v>
      </c>
      <c r="D103" t="s">
        <v>174</v>
      </c>
      <c r="F103" s="2" t="s">
        <v>181</v>
      </c>
      <c r="G103" s="2" t="s">
        <v>181</v>
      </c>
      <c r="H103">
        <v>1</v>
      </c>
      <c r="J103" s="45">
        <f t="shared" si="4"/>
        <v>4326.5091242789995</v>
      </c>
      <c r="K103" s="43">
        <f t="shared" si="5"/>
        <v>0</v>
      </c>
      <c r="L103">
        <v>1</v>
      </c>
      <c r="N103" s="9">
        <f t="shared" si="6"/>
        <v>4326.5091242789995</v>
      </c>
      <c r="O103" s="9">
        <f t="shared" si="7"/>
        <v>0</v>
      </c>
    </row>
    <row r="104" spans="1:15" ht="12.75">
      <c r="A104">
        <v>109</v>
      </c>
      <c r="B104">
        <v>6720</v>
      </c>
      <c r="C104">
        <v>6603.835692441099</v>
      </c>
      <c r="D104" t="s">
        <v>174</v>
      </c>
      <c r="F104" s="2" t="s">
        <v>181</v>
      </c>
      <c r="G104" s="2" t="s">
        <v>181</v>
      </c>
      <c r="H104">
        <v>1</v>
      </c>
      <c r="J104" s="45">
        <f t="shared" si="4"/>
        <v>6603.835692441099</v>
      </c>
      <c r="K104" s="43">
        <f t="shared" si="5"/>
        <v>0</v>
      </c>
      <c r="L104">
        <v>1</v>
      </c>
      <c r="N104" s="9">
        <f t="shared" si="6"/>
        <v>6603.835692441099</v>
      </c>
      <c r="O104" s="9">
        <f t="shared" si="7"/>
        <v>0</v>
      </c>
    </row>
    <row r="105" spans="1:15" ht="12.75">
      <c r="A105">
        <v>135</v>
      </c>
      <c r="B105">
        <v>7705</v>
      </c>
      <c r="C105">
        <v>32680.308754965998</v>
      </c>
      <c r="D105" t="s">
        <v>174</v>
      </c>
      <c r="F105" s="2" t="s">
        <v>45</v>
      </c>
      <c r="G105" s="2" t="s">
        <v>45</v>
      </c>
      <c r="H105">
        <v>1</v>
      </c>
      <c r="J105" s="45">
        <f t="shared" si="4"/>
        <v>32680.308754965998</v>
      </c>
      <c r="K105" s="43">
        <f t="shared" si="5"/>
        <v>0</v>
      </c>
      <c r="L105">
        <v>1</v>
      </c>
      <c r="N105" s="9">
        <f t="shared" si="6"/>
        <v>32680.308754965998</v>
      </c>
      <c r="O105" s="9">
        <f t="shared" si="7"/>
        <v>0</v>
      </c>
    </row>
    <row r="106" spans="1:15" ht="12.75">
      <c r="A106">
        <v>135</v>
      </c>
      <c r="B106">
        <v>7745</v>
      </c>
      <c r="C106">
        <v>3896.6389003544996</v>
      </c>
      <c r="D106" t="s">
        <v>174</v>
      </c>
      <c r="F106" s="2" t="s">
        <v>137</v>
      </c>
      <c r="G106" s="2" t="s">
        <v>45</v>
      </c>
      <c r="I106">
        <v>0.5</v>
      </c>
      <c r="J106" s="45">
        <f t="shared" si="4"/>
        <v>0</v>
      </c>
      <c r="K106" s="43">
        <f t="shared" si="5"/>
        <v>1948.3194501772498</v>
      </c>
      <c r="M106">
        <v>0.5</v>
      </c>
      <c r="N106" s="9">
        <f t="shared" si="6"/>
        <v>0</v>
      </c>
      <c r="O106" s="9">
        <f t="shared" si="7"/>
        <v>1948.3194501772498</v>
      </c>
    </row>
    <row r="107" spans="1:15" ht="12.75">
      <c r="A107">
        <v>109</v>
      </c>
      <c r="B107">
        <v>8127</v>
      </c>
      <c r="C107">
        <v>7432.7487650663</v>
      </c>
      <c r="D107" t="s">
        <v>174</v>
      </c>
      <c r="F107" s="2" t="s">
        <v>181</v>
      </c>
      <c r="G107" s="2" t="s">
        <v>181</v>
      </c>
      <c r="H107">
        <v>1</v>
      </c>
      <c r="J107" s="45">
        <f t="shared" si="4"/>
        <v>7432.7487650663</v>
      </c>
      <c r="K107" s="43">
        <f t="shared" si="5"/>
        <v>0</v>
      </c>
      <c r="L107">
        <v>1</v>
      </c>
      <c r="N107" s="9">
        <f t="shared" si="6"/>
        <v>7432.7487650663</v>
      </c>
      <c r="O107" s="9">
        <f t="shared" si="7"/>
        <v>0</v>
      </c>
    </row>
    <row r="108" spans="1:15" ht="12.75">
      <c r="A108">
        <v>109</v>
      </c>
      <c r="B108">
        <v>8216</v>
      </c>
      <c r="C108">
        <v>11260.279446244</v>
      </c>
      <c r="D108" t="s">
        <v>174</v>
      </c>
      <c r="F108" s="2" t="s">
        <v>181</v>
      </c>
      <c r="G108" s="2" t="s">
        <v>181</v>
      </c>
      <c r="H108">
        <v>1</v>
      </c>
      <c r="J108" s="45">
        <f t="shared" si="4"/>
        <v>11260.279446244</v>
      </c>
      <c r="K108" s="43">
        <f t="shared" si="5"/>
        <v>0</v>
      </c>
      <c r="L108">
        <v>1</v>
      </c>
      <c r="N108" s="9">
        <f t="shared" si="6"/>
        <v>11260.279446244</v>
      </c>
      <c r="O108" s="9">
        <f t="shared" si="7"/>
        <v>0</v>
      </c>
    </row>
    <row r="109" spans="1:15" ht="12.75">
      <c r="A109">
        <v>109</v>
      </c>
      <c r="B109">
        <v>8119</v>
      </c>
      <c r="C109">
        <v>3936.1358175985997</v>
      </c>
      <c r="D109" t="s">
        <v>174</v>
      </c>
      <c r="F109" s="2" t="s">
        <v>341</v>
      </c>
      <c r="G109" s="2" t="s">
        <v>323</v>
      </c>
      <c r="H109">
        <v>1</v>
      </c>
      <c r="J109" s="45">
        <f t="shared" si="4"/>
        <v>3936.1358175985997</v>
      </c>
      <c r="K109" s="43">
        <f t="shared" si="5"/>
        <v>0</v>
      </c>
      <c r="L109">
        <v>1</v>
      </c>
      <c r="N109" s="9">
        <f t="shared" si="6"/>
        <v>3936.1358175985997</v>
      </c>
      <c r="O109" s="9">
        <f t="shared" si="7"/>
        <v>0</v>
      </c>
    </row>
    <row r="110" spans="1:15" ht="13.5" thickBot="1">
      <c r="A110">
        <v>109</v>
      </c>
      <c r="B110">
        <v>7958</v>
      </c>
      <c r="C110" s="1">
        <v>6082.0755929798</v>
      </c>
      <c r="D110" t="s">
        <v>174</v>
      </c>
      <c r="F110" s="3" t="s">
        <v>341</v>
      </c>
      <c r="G110" s="3" t="s">
        <v>323</v>
      </c>
      <c r="H110" s="1">
        <v>1</v>
      </c>
      <c r="I110" s="1"/>
      <c r="J110" s="47">
        <f t="shared" si="4"/>
        <v>6082.0755929798</v>
      </c>
      <c r="K110" s="46">
        <f t="shared" si="5"/>
        <v>0</v>
      </c>
      <c r="L110" s="1">
        <v>1</v>
      </c>
      <c r="M110" s="1"/>
      <c r="N110" s="10">
        <f t="shared" si="6"/>
        <v>6082.0755929798</v>
      </c>
      <c r="O110" s="10">
        <f t="shared" si="7"/>
        <v>0</v>
      </c>
    </row>
    <row r="111" spans="3:15" ht="12.75">
      <c r="C111">
        <f>SUM(C7:C110)</f>
        <v>957836.6157626341</v>
      </c>
      <c r="G111" s="4" t="s">
        <v>106</v>
      </c>
      <c r="H111" s="35">
        <f>SUM(H7:H110)</f>
        <v>93.2</v>
      </c>
      <c r="I111" s="35">
        <f aca="true" t="shared" si="8" ref="I111:O111">SUM(I7:I110)</f>
        <v>4</v>
      </c>
      <c r="J111" s="35">
        <f t="shared" si="8"/>
        <v>897407.8801372581</v>
      </c>
      <c r="K111" s="35">
        <f t="shared" si="8"/>
        <v>14710.54481165925</v>
      </c>
      <c r="L111" s="35">
        <f t="shared" si="8"/>
        <v>84.6</v>
      </c>
      <c r="M111" s="35">
        <f t="shared" si="8"/>
        <v>8.2</v>
      </c>
      <c r="N111" s="35">
        <f t="shared" si="8"/>
        <v>826111.3825637203</v>
      </c>
      <c r="O111" s="35">
        <f t="shared" si="8"/>
        <v>51027.39031280816</v>
      </c>
    </row>
    <row r="112" spans="7:15" ht="12.75">
      <c r="G112" s="4" t="s">
        <v>107</v>
      </c>
      <c r="H112" s="35">
        <f>COUNT(B7:B110)</f>
        <v>104</v>
      </c>
      <c r="I112" s="35">
        <v>104</v>
      </c>
      <c r="J112" s="43"/>
      <c r="K112" s="43"/>
      <c r="L112" s="35">
        <v>104</v>
      </c>
      <c r="M112" s="35">
        <v>104</v>
      </c>
      <c r="N112" s="43"/>
      <c r="O112" s="43"/>
    </row>
    <row r="113" spans="7:15" ht="12.75">
      <c r="G113" s="5" t="s">
        <v>108</v>
      </c>
      <c r="H113" s="34">
        <f>H111/H112</f>
        <v>0.8961538461538462</v>
      </c>
      <c r="I113" s="34">
        <f>SUM(H111:I111)/I112</f>
        <v>0.9346153846153846</v>
      </c>
      <c r="J113" s="36">
        <f>J111/C111</f>
        <v>0.936911228250277</v>
      </c>
      <c r="K113" s="36">
        <f>SUM(J111:K111)/C111</f>
        <v>0.9522693222817383</v>
      </c>
      <c r="L113" s="36">
        <f>L111/L112</f>
        <v>0.8134615384615385</v>
      </c>
      <c r="M113" s="36">
        <f>SUM(L111:M111)/M112</f>
        <v>0.8923076923076922</v>
      </c>
      <c r="N113" s="34">
        <f>N111/C111</f>
        <v>0.8624763022929193</v>
      </c>
      <c r="O113" s="34">
        <f>SUM(N111:O111)/C111</f>
        <v>0.9157498872374454</v>
      </c>
    </row>
    <row r="116" spans="1:7" ht="12.75">
      <c r="A116" s="7" t="s">
        <v>335</v>
      </c>
      <c r="G116" t="s">
        <v>292</v>
      </c>
    </row>
    <row r="117" ht="12.75">
      <c r="A117" t="s">
        <v>126</v>
      </c>
    </row>
    <row r="118" ht="12.75">
      <c r="A118" t="s">
        <v>127</v>
      </c>
    </row>
    <row r="119" spans="4:15" ht="12.75">
      <c r="D119" t="s">
        <v>19</v>
      </c>
      <c r="E119" t="s">
        <v>20</v>
      </c>
      <c r="H119" t="s">
        <v>21</v>
      </c>
      <c r="I119" t="s">
        <v>21</v>
      </c>
      <c r="J119" s="43" t="s">
        <v>118</v>
      </c>
      <c r="K119" s="43" t="s">
        <v>30</v>
      </c>
      <c r="L119" t="s">
        <v>22</v>
      </c>
      <c r="M119" t="s">
        <v>22</v>
      </c>
      <c r="N119" s="9" t="s">
        <v>119</v>
      </c>
      <c r="O119" s="9" t="s">
        <v>120</v>
      </c>
    </row>
    <row r="120" spans="1:15" ht="13.5" thickBot="1">
      <c r="A120" s="1" t="s">
        <v>23</v>
      </c>
      <c r="B120" s="1" t="s">
        <v>24</v>
      </c>
      <c r="C120" s="1" t="s">
        <v>25</v>
      </c>
      <c r="D120" s="1" t="s">
        <v>26</v>
      </c>
      <c r="E120" s="1" t="s">
        <v>26</v>
      </c>
      <c r="F120" s="1" t="s">
        <v>27</v>
      </c>
      <c r="G120" s="1" t="s">
        <v>28</v>
      </c>
      <c r="H120" s="1" t="s">
        <v>29</v>
      </c>
      <c r="I120" s="1" t="s">
        <v>30</v>
      </c>
      <c r="J120" s="46" t="s">
        <v>121</v>
      </c>
      <c r="K120" s="46" t="s">
        <v>121</v>
      </c>
      <c r="L120" s="1" t="s">
        <v>29</v>
      </c>
      <c r="M120" s="1" t="s">
        <v>30</v>
      </c>
      <c r="N120" s="10" t="s">
        <v>121</v>
      </c>
      <c r="O120" s="10" t="s">
        <v>121</v>
      </c>
    </row>
    <row r="121" spans="1:15" ht="12.75">
      <c r="A121">
        <v>570</v>
      </c>
      <c r="B121">
        <v>195389</v>
      </c>
      <c r="C121">
        <v>60287.605153546</v>
      </c>
      <c r="D121" t="s">
        <v>174</v>
      </c>
      <c r="F121" s="2" t="s">
        <v>36</v>
      </c>
      <c r="G121" s="2" t="s">
        <v>36</v>
      </c>
      <c r="H121">
        <v>1</v>
      </c>
      <c r="J121" s="45">
        <f>H121*C121</f>
        <v>60287.605153546</v>
      </c>
      <c r="K121" s="43">
        <f>I121*C121</f>
        <v>0</v>
      </c>
      <c r="L121">
        <v>1</v>
      </c>
      <c r="N121" s="9">
        <f>L121*C121</f>
        <v>60287.605153546</v>
      </c>
      <c r="O121" s="9">
        <f>M121*C121</f>
        <v>0</v>
      </c>
    </row>
    <row r="122" spans="1:16" ht="12.75">
      <c r="A122">
        <v>570</v>
      </c>
      <c r="B122">
        <v>195508</v>
      </c>
      <c r="C122">
        <v>2799.0261425524996</v>
      </c>
      <c r="D122" t="s">
        <v>174</v>
      </c>
      <c r="F122" s="2" t="s">
        <v>36</v>
      </c>
      <c r="G122" s="2" t="s">
        <v>36</v>
      </c>
      <c r="H122">
        <v>1</v>
      </c>
      <c r="J122" s="45">
        <f aca="true" t="shared" si="9" ref="J122:J164">H122*C122</f>
        <v>2799.0261425524996</v>
      </c>
      <c r="K122" s="43">
        <f aca="true" t="shared" si="10" ref="K122:K164">I122*C122</f>
        <v>0</v>
      </c>
      <c r="L122" s="35">
        <v>1</v>
      </c>
      <c r="M122" s="35"/>
      <c r="N122" s="43">
        <f aca="true" t="shared" si="11" ref="N122:N164">L122*C122</f>
        <v>2799.0261425524996</v>
      </c>
      <c r="O122" s="43">
        <f aca="true" t="shared" si="12" ref="O122:O164">M122*C122</f>
        <v>0</v>
      </c>
      <c r="P122" s="35"/>
    </row>
    <row r="123" spans="1:16" ht="12.75">
      <c r="A123">
        <v>570</v>
      </c>
      <c r="B123">
        <v>195516</v>
      </c>
      <c r="C123">
        <v>186758.63892114</v>
      </c>
      <c r="D123" t="s">
        <v>174</v>
      </c>
      <c r="F123" s="2" t="s">
        <v>94</v>
      </c>
      <c r="G123" s="2" t="s">
        <v>307</v>
      </c>
      <c r="H123">
        <v>1</v>
      </c>
      <c r="J123" s="45">
        <f t="shared" si="9"/>
        <v>186758.63892114</v>
      </c>
      <c r="K123" s="43">
        <f t="shared" si="10"/>
        <v>0</v>
      </c>
      <c r="L123" s="35">
        <v>0.5</v>
      </c>
      <c r="M123" s="35">
        <v>0.25</v>
      </c>
      <c r="N123" s="43">
        <f t="shared" si="11"/>
        <v>93379.31946057</v>
      </c>
      <c r="O123" s="43">
        <f t="shared" si="12"/>
        <v>46689.659730285</v>
      </c>
      <c r="P123" s="35"/>
    </row>
    <row r="124" spans="1:16" ht="12.75">
      <c r="A124">
        <v>570</v>
      </c>
      <c r="B124">
        <v>195628</v>
      </c>
      <c r="C124">
        <v>3251.1152496263</v>
      </c>
      <c r="D124" t="s">
        <v>174</v>
      </c>
      <c r="F124" s="2" t="s">
        <v>45</v>
      </c>
      <c r="G124" s="2" t="s">
        <v>45</v>
      </c>
      <c r="H124">
        <v>1</v>
      </c>
      <c r="J124" s="45">
        <f t="shared" si="9"/>
        <v>3251.1152496263</v>
      </c>
      <c r="K124" s="43">
        <f t="shared" si="10"/>
        <v>0</v>
      </c>
      <c r="L124" s="35">
        <v>1</v>
      </c>
      <c r="M124" s="35"/>
      <c r="N124" s="43">
        <f t="shared" si="11"/>
        <v>3251.1152496263</v>
      </c>
      <c r="O124" s="43">
        <f t="shared" si="12"/>
        <v>0</v>
      </c>
      <c r="P124" s="35"/>
    </row>
    <row r="125" spans="1:16" ht="12.75">
      <c r="A125">
        <v>570</v>
      </c>
      <c r="B125">
        <v>195645</v>
      </c>
      <c r="C125">
        <v>5179.7279754505</v>
      </c>
      <c r="D125" t="s">
        <v>174</v>
      </c>
      <c r="F125" s="2" t="s">
        <v>308</v>
      </c>
      <c r="G125" s="2" t="s">
        <v>36</v>
      </c>
      <c r="H125">
        <v>1</v>
      </c>
      <c r="J125" s="45">
        <f t="shared" si="9"/>
        <v>5179.7279754505</v>
      </c>
      <c r="K125" s="43">
        <f t="shared" si="10"/>
        <v>0</v>
      </c>
      <c r="L125" s="35">
        <v>0.8</v>
      </c>
      <c r="M125" s="35">
        <v>0.1</v>
      </c>
      <c r="N125" s="43">
        <f t="shared" si="11"/>
        <v>4143.7823803604</v>
      </c>
      <c r="O125" s="43">
        <f t="shared" si="12"/>
        <v>517.97279754505</v>
      </c>
      <c r="P125" s="35"/>
    </row>
    <row r="126" spans="1:16" ht="12.75">
      <c r="A126">
        <v>570</v>
      </c>
      <c r="B126">
        <v>195687</v>
      </c>
      <c r="C126">
        <v>6402.166635744299</v>
      </c>
      <c r="D126" t="s">
        <v>174</v>
      </c>
      <c r="F126" s="2" t="s">
        <v>95</v>
      </c>
      <c r="G126" s="2" t="s">
        <v>63</v>
      </c>
      <c r="H126">
        <v>1</v>
      </c>
      <c r="J126" s="45">
        <f t="shared" si="9"/>
        <v>6402.166635744299</v>
      </c>
      <c r="K126" s="43">
        <f t="shared" si="10"/>
        <v>0</v>
      </c>
      <c r="L126" s="35">
        <v>0.5</v>
      </c>
      <c r="M126" s="35">
        <v>0.25</v>
      </c>
      <c r="N126" s="43">
        <f t="shared" si="11"/>
        <v>3201.0833178721496</v>
      </c>
      <c r="O126" s="43">
        <f t="shared" si="12"/>
        <v>1600.5416589360748</v>
      </c>
      <c r="P126" s="35"/>
    </row>
    <row r="127" spans="1:16" ht="12.75">
      <c r="A127">
        <v>570</v>
      </c>
      <c r="B127">
        <v>195832</v>
      </c>
      <c r="C127">
        <v>13405.773963585</v>
      </c>
      <c r="D127" t="s">
        <v>174</v>
      </c>
      <c r="F127" s="2" t="s">
        <v>332</v>
      </c>
      <c r="G127" s="2" t="s">
        <v>63</v>
      </c>
      <c r="H127">
        <v>1</v>
      </c>
      <c r="J127" s="45">
        <f t="shared" si="9"/>
        <v>13405.773963585</v>
      </c>
      <c r="K127" s="43">
        <f t="shared" si="10"/>
        <v>0</v>
      </c>
      <c r="L127" s="35">
        <v>0.5</v>
      </c>
      <c r="M127" s="35">
        <v>0.25</v>
      </c>
      <c r="N127" s="43">
        <f t="shared" si="11"/>
        <v>6702.8869817925</v>
      </c>
      <c r="O127" s="43">
        <f t="shared" si="12"/>
        <v>3351.44349089625</v>
      </c>
      <c r="P127" s="35"/>
    </row>
    <row r="128" spans="1:16" ht="12.75">
      <c r="A128">
        <v>570</v>
      </c>
      <c r="B128">
        <v>195937</v>
      </c>
      <c r="C128">
        <v>13842.001592845</v>
      </c>
      <c r="D128" t="s">
        <v>174</v>
      </c>
      <c r="F128" s="2" t="s">
        <v>77</v>
      </c>
      <c r="G128" s="2" t="s">
        <v>63</v>
      </c>
      <c r="I128">
        <v>0.5</v>
      </c>
      <c r="J128" s="45">
        <f t="shared" si="9"/>
        <v>0</v>
      </c>
      <c r="K128" s="43">
        <f t="shared" si="10"/>
        <v>6921.0007964225</v>
      </c>
      <c r="L128" s="35"/>
      <c r="M128" s="35">
        <v>0.5</v>
      </c>
      <c r="N128" s="43">
        <f t="shared" si="11"/>
        <v>0</v>
      </c>
      <c r="O128" s="43">
        <f t="shared" si="12"/>
        <v>6921.0007964225</v>
      </c>
      <c r="P128" s="35"/>
    </row>
    <row r="129" spans="1:16" ht="12.75">
      <c r="A129">
        <v>570</v>
      </c>
      <c r="B129">
        <v>196153</v>
      </c>
      <c r="C129">
        <v>4500.9268850759</v>
      </c>
      <c r="D129" t="s">
        <v>174</v>
      </c>
      <c r="F129" s="2" t="s">
        <v>77</v>
      </c>
      <c r="G129" s="2" t="s">
        <v>78</v>
      </c>
      <c r="J129" s="45">
        <f t="shared" si="9"/>
        <v>0</v>
      </c>
      <c r="K129" s="43">
        <f t="shared" si="10"/>
        <v>0</v>
      </c>
      <c r="L129" s="35"/>
      <c r="M129" s="35"/>
      <c r="N129" s="43">
        <f t="shared" si="11"/>
        <v>0</v>
      </c>
      <c r="O129" s="43">
        <f t="shared" si="12"/>
        <v>0</v>
      </c>
      <c r="P129" s="35"/>
    </row>
    <row r="130" spans="1:16" ht="12.75">
      <c r="A130">
        <v>570</v>
      </c>
      <c r="B130">
        <v>196383</v>
      </c>
      <c r="C130">
        <v>7156.6493391245995</v>
      </c>
      <c r="D130" t="s">
        <v>174</v>
      </c>
      <c r="F130" s="2" t="s">
        <v>77</v>
      </c>
      <c r="G130" s="2" t="s">
        <v>78</v>
      </c>
      <c r="J130" s="45">
        <f t="shared" si="9"/>
        <v>0</v>
      </c>
      <c r="K130" s="43">
        <f t="shared" si="10"/>
        <v>0</v>
      </c>
      <c r="L130" s="35"/>
      <c r="M130" s="35"/>
      <c r="N130" s="43">
        <f t="shared" si="11"/>
        <v>0</v>
      </c>
      <c r="O130" s="43">
        <f t="shared" si="12"/>
        <v>0</v>
      </c>
      <c r="P130" s="35"/>
    </row>
    <row r="131" spans="1:16" ht="12.75">
      <c r="A131">
        <v>570</v>
      </c>
      <c r="B131">
        <v>196436</v>
      </c>
      <c r="C131">
        <v>9463.6432418674</v>
      </c>
      <c r="D131" t="s">
        <v>174</v>
      </c>
      <c r="F131" s="2" t="s">
        <v>77</v>
      </c>
      <c r="G131" s="2" t="s">
        <v>78</v>
      </c>
      <c r="J131" s="45">
        <f t="shared" si="9"/>
        <v>0</v>
      </c>
      <c r="K131" s="43">
        <f t="shared" si="10"/>
        <v>0</v>
      </c>
      <c r="L131" s="35"/>
      <c r="M131" s="35"/>
      <c r="N131" s="43">
        <f t="shared" si="11"/>
        <v>0</v>
      </c>
      <c r="O131" s="43">
        <f t="shared" si="12"/>
        <v>0</v>
      </c>
      <c r="P131" s="35"/>
    </row>
    <row r="132" spans="1:16" ht="12.75">
      <c r="A132">
        <v>570</v>
      </c>
      <c r="B132">
        <v>196474</v>
      </c>
      <c r="C132">
        <v>8851.2499319762</v>
      </c>
      <c r="D132" t="s">
        <v>174</v>
      </c>
      <c r="F132" s="2" t="s">
        <v>78</v>
      </c>
      <c r="G132" s="2" t="s">
        <v>36</v>
      </c>
      <c r="H132">
        <v>1</v>
      </c>
      <c r="J132" s="45">
        <f t="shared" si="9"/>
        <v>8851.2499319762</v>
      </c>
      <c r="K132" s="43">
        <f t="shared" si="10"/>
        <v>0</v>
      </c>
      <c r="L132" s="35">
        <v>1</v>
      </c>
      <c r="M132" s="35"/>
      <c r="N132" s="43">
        <f t="shared" si="11"/>
        <v>8851.2499319762</v>
      </c>
      <c r="O132" s="43">
        <f t="shared" si="12"/>
        <v>0</v>
      </c>
      <c r="P132" s="35"/>
    </row>
    <row r="133" spans="1:16" ht="12.75">
      <c r="A133">
        <v>570</v>
      </c>
      <c r="B133">
        <v>196729</v>
      </c>
      <c r="C133">
        <v>1862.8876006971998</v>
      </c>
      <c r="D133" t="s">
        <v>174</v>
      </c>
      <c r="F133" s="2" t="s">
        <v>77</v>
      </c>
      <c r="G133" s="2" t="s">
        <v>36</v>
      </c>
      <c r="J133" s="45">
        <f t="shared" si="9"/>
        <v>0</v>
      </c>
      <c r="K133" s="43">
        <f t="shared" si="10"/>
        <v>0</v>
      </c>
      <c r="L133" s="35"/>
      <c r="M133" s="35"/>
      <c r="N133" s="43">
        <f t="shared" si="11"/>
        <v>0</v>
      </c>
      <c r="O133" s="43">
        <f t="shared" si="12"/>
        <v>0</v>
      </c>
      <c r="P133" s="35"/>
    </row>
    <row r="134" spans="1:16" ht="12.75">
      <c r="A134">
        <v>570</v>
      </c>
      <c r="B134">
        <v>196730</v>
      </c>
      <c r="C134">
        <v>29099.152839713</v>
      </c>
      <c r="D134" t="s">
        <v>174</v>
      </c>
      <c r="F134" s="2" t="s">
        <v>77</v>
      </c>
      <c r="G134" s="2" t="s">
        <v>102</v>
      </c>
      <c r="H134">
        <v>1</v>
      </c>
      <c r="J134" s="45">
        <f t="shared" si="9"/>
        <v>29099.152839713</v>
      </c>
      <c r="K134" s="43">
        <f t="shared" si="10"/>
        <v>0</v>
      </c>
      <c r="L134" s="35">
        <v>0.5</v>
      </c>
      <c r="M134" s="35"/>
      <c r="N134" s="43">
        <f t="shared" si="11"/>
        <v>14549.5764198565</v>
      </c>
      <c r="O134" s="43">
        <f t="shared" si="12"/>
        <v>0</v>
      </c>
      <c r="P134" s="35"/>
    </row>
    <row r="135" spans="1:16" ht="12.75">
      <c r="A135">
        <v>570</v>
      </c>
      <c r="B135">
        <v>196737</v>
      </c>
      <c r="C135">
        <v>4720.0646961330995</v>
      </c>
      <c r="D135" t="s">
        <v>174</v>
      </c>
      <c r="F135" s="2" t="s">
        <v>78</v>
      </c>
      <c r="G135" s="2" t="s">
        <v>36</v>
      </c>
      <c r="H135">
        <v>1</v>
      </c>
      <c r="J135" s="45">
        <f t="shared" si="9"/>
        <v>4720.0646961330995</v>
      </c>
      <c r="K135" s="43">
        <f t="shared" si="10"/>
        <v>0</v>
      </c>
      <c r="L135" s="35">
        <v>1</v>
      </c>
      <c r="M135" s="35"/>
      <c r="N135" s="43">
        <f t="shared" si="11"/>
        <v>4720.0646961330995</v>
      </c>
      <c r="O135" s="43">
        <f t="shared" si="12"/>
        <v>0</v>
      </c>
      <c r="P135" s="35"/>
    </row>
    <row r="136" spans="1:16" ht="12.75">
      <c r="A136">
        <v>568</v>
      </c>
      <c r="B136">
        <v>196802</v>
      </c>
      <c r="C136">
        <v>6760.065902523699</v>
      </c>
      <c r="D136" t="s">
        <v>174</v>
      </c>
      <c r="F136" s="2" t="s">
        <v>82</v>
      </c>
      <c r="G136" s="2" t="s">
        <v>82</v>
      </c>
      <c r="H136">
        <v>1</v>
      </c>
      <c r="J136" s="45">
        <f t="shared" si="9"/>
        <v>6760.065902523699</v>
      </c>
      <c r="K136" s="43">
        <f t="shared" si="10"/>
        <v>0</v>
      </c>
      <c r="L136" s="35">
        <v>1</v>
      </c>
      <c r="M136" s="35"/>
      <c r="N136" s="43">
        <f t="shared" si="11"/>
        <v>6760.065902523699</v>
      </c>
      <c r="O136" s="43">
        <f t="shared" si="12"/>
        <v>0</v>
      </c>
      <c r="P136" s="35"/>
    </row>
    <row r="137" spans="1:16" ht="12.75">
      <c r="A137">
        <v>570</v>
      </c>
      <c r="B137">
        <v>196834</v>
      </c>
      <c r="C137">
        <v>27486.967883342997</v>
      </c>
      <c r="D137" t="s">
        <v>174</v>
      </c>
      <c r="F137" s="2" t="s">
        <v>86</v>
      </c>
      <c r="G137" s="2" t="s">
        <v>102</v>
      </c>
      <c r="H137">
        <v>1</v>
      </c>
      <c r="J137" s="45">
        <f t="shared" si="9"/>
        <v>27486.967883342997</v>
      </c>
      <c r="K137" s="43">
        <f t="shared" si="10"/>
        <v>0</v>
      </c>
      <c r="L137" s="35">
        <v>1</v>
      </c>
      <c r="M137" s="35"/>
      <c r="N137" s="43">
        <f t="shared" si="11"/>
        <v>27486.967883342997</v>
      </c>
      <c r="O137" s="43">
        <f t="shared" si="12"/>
        <v>0</v>
      </c>
      <c r="P137" s="35"/>
    </row>
    <row r="138" spans="1:16" ht="12.75">
      <c r="A138">
        <v>568</v>
      </c>
      <c r="B138">
        <v>196892</v>
      </c>
      <c r="C138">
        <v>597.93359375</v>
      </c>
      <c r="D138" t="s">
        <v>174</v>
      </c>
      <c r="F138" s="2" t="s">
        <v>103</v>
      </c>
      <c r="G138" s="2" t="s">
        <v>82</v>
      </c>
      <c r="I138">
        <v>0.5</v>
      </c>
      <c r="J138" s="45">
        <f t="shared" si="9"/>
        <v>0</v>
      </c>
      <c r="K138" s="43">
        <f t="shared" si="10"/>
        <v>298.966796875</v>
      </c>
      <c r="L138" s="35"/>
      <c r="M138" s="35">
        <v>0.5</v>
      </c>
      <c r="N138" s="43">
        <f t="shared" si="11"/>
        <v>0</v>
      </c>
      <c r="O138" s="43">
        <f t="shared" si="12"/>
        <v>298.966796875</v>
      </c>
      <c r="P138" s="35"/>
    </row>
    <row r="139" spans="1:16" ht="12.75">
      <c r="A139">
        <v>570</v>
      </c>
      <c r="B139">
        <v>196918</v>
      </c>
      <c r="C139">
        <v>30848.851742508</v>
      </c>
      <c r="D139" t="s">
        <v>174</v>
      </c>
      <c r="F139" s="2" t="s">
        <v>333</v>
      </c>
      <c r="G139" s="2" t="s">
        <v>63</v>
      </c>
      <c r="H139">
        <v>1</v>
      </c>
      <c r="J139" s="45">
        <f t="shared" si="9"/>
        <v>30848.851742508</v>
      </c>
      <c r="K139" s="43">
        <f t="shared" si="10"/>
        <v>0</v>
      </c>
      <c r="L139" s="35">
        <v>0.4</v>
      </c>
      <c r="M139" s="35">
        <v>0.3</v>
      </c>
      <c r="N139" s="43">
        <f t="shared" si="11"/>
        <v>12339.5406970032</v>
      </c>
      <c r="O139" s="43">
        <f t="shared" si="12"/>
        <v>9254.655522752399</v>
      </c>
      <c r="P139" s="35"/>
    </row>
    <row r="140" spans="1:15" ht="12.75">
      <c r="A140">
        <v>570</v>
      </c>
      <c r="B140">
        <v>196993</v>
      </c>
      <c r="C140">
        <v>14766.37574774</v>
      </c>
      <c r="D140" t="s">
        <v>174</v>
      </c>
      <c r="F140" s="2" t="s">
        <v>102</v>
      </c>
      <c r="G140" s="2" t="s">
        <v>36</v>
      </c>
      <c r="H140">
        <v>1</v>
      </c>
      <c r="J140" s="45">
        <f t="shared" si="9"/>
        <v>14766.37574774</v>
      </c>
      <c r="K140" s="43">
        <f t="shared" si="10"/>
        <v>0</v>
      </c>
      <c r="L140">
        <v>0.5</v>
      </c>
      <c r="N140" s="9">
        <f t="shared" si="11"/>
        <v>7383.18787387</v>
      </c>
      <c r="O140" s="9">
        <f t="shared" si="12"/>
        <v>0</v>
      </c>
    </row>
    <row r="141" spans="1:15" ht="12.75">
      <c r="A141">
        <v>568</v>
      </c>
      <c r="B141">
        <v>197010</v>
      </c>
      <c r="C141">
        <v>1340.0144030078998</v>
      </c>
      <c r="D141" t="s">
        <v>174</v>
      </c>
      <c r="F141" s="2" t="s">
        <v>77</v>
      </c>
      <c r="G141" s="2" t="s">
        <v>70</v>
      </c>
      <c r="I141">
        <v>0.5</v>
      </c>
      <c r="J141" s="45">
        <f t="shared" si="9"/>
        <v>0</v>
      </c>
      <c r="K141" s="43">
        <f t="shared" si="10"/>
        <v>670.0072015039499</v>
      </c>
      <c r="M141">
        <v>0.5</v>
      </c>
      <c r="N141" s="9">
        <f t="shared" si="11"/>
        <v>0</v>
      </c>
      <c r="O141" s="9">
        <f t="shared" si="12"/>
        <v>670.0072015039499</v>
      </c>
    </row>
    <row r="142" spans="1:15" ht="12.75">
      <c r="A142">
        <v>562</v>
      </c>
      <c r="B142">
        <v>197118</v>
      </c>
      <c r="C142">
        <v>6622.674886874899</v>
      </c>
      <c r="D142" t="s">
        <v>174</v>
      </c>
      <c r="F142" s="2" t="s">
        <v>375</v>
      </c>
      <c r="G142" s="2" t="s">
        <v>34</v>
      </c>
      <c r="H142" s="29">
        <v>1</v>
      </c>
      <c r="I142" s="29"/>
      <c r="J142" s="45">
        <f t="shared" si="9"/>
        <v>6622.674886874899</v>
      </c>
      <c r="K142" s="43">
        <f t="shared" si="10"/>
        <v>0</v>
      </c>
      <c r="L142" s="29">
        <v>0.5</v>
      </c>
      <c r="M142" s="29">
        <v>0.25</v>
      </c>
      <c r="N142" s="9">
        <f t="shared" si="11"/>
        <v>3311.3374434374496</v>
      </c>
      <c r="O142" s="9">
        <f t="shared" si="12"/>
        <v>1655.6687217187248</v>
      </c>
    </row>
    <row r="143" spans="1:15" ht="12.75">
      <c r="A143">
        <v>562</v>
      </c>
      <c r="B143">
        <v>197196</v>
      </c>
      <c r="C143">
        <v>3999.9569732236996</v>
      </c>
      <c r="D143" t="s">
        <v>174</v>
      </c>
      <c r="F143" s="2" t="s">
        <v>375</v>
      </c>
      <c r="G143" s="2" t="s">
        <v>53</v>
      </c>
      <c r="H143" s="29">
        <v>1</v>
      </c>
      <c r="I143" s="29"/>
      <c r="J143" s="45">
        <f t="shared" si="9"/>
        <v>3999.9569732236996</v>
      </c>
      <c r="K143" s="43">
        <f t="shared" si="10"/>
        <v>0</v>
      </c>
      <c r="L143" s="29">
        <v>0.5</v>
      </c>
      <c r="M143" s="29"/>
      <c r="N143" s="9">
        <f t="shared" si="11"/>
        <v>1999.9784866118498</v>
      </c>
      <c r="O143" s="9">
        <f t="shared" si="12"/>
        <v>0</v>
      </c>
    </row>
    <row r="144" spans="1:15" ht="12.75">
      <c r="A144">
        <v>570</v>
      </c>
      <c r="B144">
        <v>197216</v>
      </c>
      <c r="C144">
        <v>16193.505909521</v>
      </c>
      <c r="D144" t="s">
        <v>174</v>
      </c>
      <c r="F144" s="2" t="s">
        <v>308</v>
      </c>
      <c r="G144" s="2" t="s">
        <v>63</v>
      </c>
      <c r="H144">
        <v>0.2</v>
      </c>
      <c r="J144" s="45">
        <f t="shared" si="9"/>
        <v>3238.7011819042</v>
      </c>
      <c r="K144" s="43">
        <f t="shared" si="10"/>
        <v>0</v>
      </c>
      <c r="L144">
        <v>0.2</v>
      </c>
      <c r="M144">
        <v>0.4</v>
      </c>
      <c r="N144" s="9">
        <f t="shared" si="11"/>
        <v>3238.7011819042</v>
      </c>
      <c r="O144" s="9">
        <f t="shared" si="12"/>
        <v>6477.4023638084</v>
      </c>
    </row>
    <row r="145" spans="1:15" ht="12.75">
      <c r="A145">
        <v>344</v>
      </c>
      <c r="B145">
        <v>197265</v>
      </c>
      <c r="C145">
        <v>15781.885252954999</v>
      </c>
      <c r="D145" t="s">
        <v>174</v>
      </c>
      <c r="F145" s="2" t="s">
        <v>53</v>
      </c>
      <c r="G145" s="2" t="s">
        <v>45</v>
      </c>
      <c r="H145">
        <v>1</v>
      </c>
      <c r="J145" s="45">
        <f t="shared" si="9"/>
        <v>15781.885252954999</v>
      </c>
      <c r="K145" s="43">
        <f t="shared" si="10"/>
        <v>0</v>
      </c>
      <c r="L145">
        <v>0.5</v>
      </c>
      <c r="M145">
        <v>0.25</v>
      </c>
      <c r="N145" s="9">
        <f t="shared" si="11"/>
        <v>7890.942626477499</v>
      </c>
      <c r="O145" s="9">
        <f t="shared" si="12"/>
        <v>3945.4713132387496</v>
      </c>
    </row>
    <row r="146" spans="1:15" ht="12.75">
      <c r="A146">
        <v>344</v>
      </c>
      <c r="B146">
        <v>197388</v>
      </c>
      <c r="C146">
        <v>3185.7578035127</v>
      </c>
      <c r="D146" t="s">
        <v>174</v>
      </c>
      <c r="F146" s="2" t="s">
        <v>35</v>
      </c>
      <c r="G146" s="2" t="s">
        <v>49</v>
      </c>
      <c r="H146">
        <v>1</v>
      </c>
      <c r="J146" s="45">
        <f t="shared" si="9"/>
        <v>3185.7578035127</v>
      </c>
      <c r="K146" s="43">
        <f t="shared" si="10"/>
        <v>0</v>
      </c>
      <c r="L146">
        <v>1</v>
      </c>
      <c r="N146" s="9">
        <f t="shared" si="11"/>
        <v>3185.7578035127</v>
      </c>
      <c r="O146" s="9">
        <f t="shared" si="12"/>
        <v>0</v>
      </c>
    </row>
    <row r="147" spans="1:15" ht="12.75">
      <c r="A147">
        <v>395</v>
      </c>
      <c r="B147">
        <v>197442</v>
      </c>
      <c r="C147">
        <v>19819.438257930997</v>
      </c>
      <c r="D147" t="s">
        <v>174</v>
      </c>
      <c r="F147" s="2" t="s">
        <v>308</v>
      </c>
      <c r="G147" s="2" t="s">
        <v>36</v>
      </c>
      <c r="H147">
        <v>1</v>
      </c>
      <c r="J147" s="45">
        <f t="shared" si="9"/>
        <v>19819.438257930997</v>
      </c>
      <c r="K147" s="43">
        <f t="shared" si="10"/>
        <v>0</v>
      </c>
      <c r="L147">
        <v>0.8</v>
      </c>
      <c r="M147">
        <v>0.1</v>
      </c>
      <c r="N147" s="9">
        <f t="shared" si="11"/>
        <v>15855.550606344797</v>
      </c>
      <c r="O147" s="9">
        <f t="shared" si="12"/>
        <v>1981.9438257930997</v>
      </c>
    </row>
    <row r="148" spans="1:15" ht="12.75">
      <c r="A148">
        <v>562</v>
      </c>
      <c r="B148">
        <v>197453</v>
      </c>
      <c r="C148">
        <v>4958.8099476611</v>
      </c>
      <c r="D148" t="s">
        <v>174</v>
      </c>
      <c r="F148" s="2" t="s">
        <v>34</v>
      </c>
      <c r="G148" s="2" t="s">
        <v>34</v>
      </c>
      <c r="H148">
        <v>1</v>
      </c>
      <c r="J148" s="45">
        <f t="shared" si="9"/>
        <v>4958.8099476611</v>
      </c>
      <c r="K148" s="43">
        <f t="shared" si="10"/>
        <v>0</v>
      </c>
      <c r="L148">
        <v>1</v>
      </c>
      <c r="N148" s="9">
        <f t="shared" si="11"/>
        <v>4958.8099476611</v>
      </c>
      <c r="O148" s="9">
        <f t="shared" si="12"/>
        <v>0</v>
      </c>
    </row>
    <row r="149" spans="1:15" ht="12.75">
      <c r="A149">
        <v>566</v>
      </c>
      <c r="B149">
        <v>197466</v>
      </c>
      <c r="C149">
        <v>10668.973693541999</v>
      </c>
      <c r="D149" t="s">
        <v>174</v>
      </c>
      <c r="F149" s="2" t="s">
        <v>36</v>
      </c>
      <c r="G149" s="2" t="s">
        <v>36</v>
      </c>
      <c r="H149">
        <v>1</v>
      </c>
      <c r="J149" s="45">
        <f t="shared" si="9"/>
        <v>10668.973693541999</v>
      </c>
      <c r="K149" s="43">
        <f t="shared" si="10"/>
        <v>0</v>
      </c>
      <c r="L149">
        <v>1</v>
      </c>
      <c r="N149" s="9">
        <f t="shared" si="11"/>
        <v>10668.973693541999</v>
      </c>
      <c r="O149" s="9">
        <f t="shared" si="12"/>
        <v>0</v>
      </c>
    </row>
    <row r="150" spans="1:15" ht="12.75">
      <c r="A150">
        <v>566</v>
      </c>
      <c r="B150">
        <v>197660</v>
      </c>
      <c r="C150">
        <v>2800.0954179242</v>
      </c>
      <c r="D150" t="s">
        <v>174</v>
      </c>
      <c r="F150" s="2" t="s">
        <v>40</v>
      </c>
      <c r="G150" s="2" t="s">
        <v>78</v>
      </c>
      <c r="H150">
        <v>1</v>
      </c>
      <c r="J150" s="45">
        <f t="shared" si="9"/>
        <v>2800.0954179242</v>
      </c>
      <c r="K150" s="43">
        <f t="shared" si="10"/>
        <v>0</v>
      </c>
      <c r="L150">
        <v>1</v>
      </c>
      <c r="N150" s="9">
        <f t="shared" si="11"/>
        <v>2800.0954179242</v>
      </c>
      <c r="O150" s="9">
        <f t="shared" si="12"/>
        <v>0</v>
      </c>
    </row>
    <row r="151" spans="1:15" ht="12.75">
      <c r="A151">
        <v>562</v>
      </c>
      <c r="B151">
        <v>197710</v>
      </c>
      <c r="C151">
        <v>11393.215145748</v>
      </c>
      <c r="D151" t="s">
        <v>174</v>
      </c>
      <c r="F151" s="2" t="s">
        <v>34</v>
      </c>
      <c r="G151" s="2" t="s">
        <v>34</v>
      </c>
      <c r="H151">
        <v>1</v>
      </c>
      <c r="J151" s="45">
        <f t="shared" si="9"/>
        <v>11393.215145748</v>
      </c>
      <c r="K151" s="43">
        <f t="shared" si="10"/>
        <v>0</v>
      </c>
      <c r="L151">
        <v>1</v>
      </c>
      <c r="N151" s="9">
        <f t="shared" si="11"/>
        <v>11393.215145748</v>
      </c>
      <c r="O151" s="9">
        <f t="shared" si="12"/>
        <v>0</v>
      </c>
    </row>
    <row r="152" spans="1:15" ht="12.75">
      <c r="A152">
        <v>344</v>
      </c>
      <c r="B152">
        <v>197738</v>
      </c>
      <c r="C152">
        <v>3730.5204353332997</v>
      </c>
      <c r="D152" t="s">
        <v>174</v>
      </c>
      <c r="F152" s="2" t="s">
        <v>87</v>
      </c>
      <c r="G152" s="2" t="s">
        <v>45</v>
      </c>
      <c r="H152">
        <v>0.5</v>
      </c>
      <c r="J152" s="45">
        <f t="shared" si="9"/>
        <v>1865.2602176666499</v>
      </c>
      <c r="K152" s="43">
        <f t="shared" si="10"/>
        <v>0</v>
      </c>
      <c r="L152">
        <v>0.5</v>
      </c>
      <c r="N152" s="9">
        <f t="shared" si="11"/>
        <v>1865.2602176666499</v>
      </c>
      <c r="O152" s="9">
        <f t="shared" si="12"/>
        <v>0</v>
      </c>
    </row>
    <row r="153" spans="1:15" ht="12.75">
      <c r="A153">
        <v>566</v>
      </c>
      <c r="B153">
        <v>197754</v>
      </c>
      <c r="C153">
        <v>4494.6469103426</v>
      </c>
      <c r="D153" t="s">
        <v>174</v>
      </c>
      <c r="F153" s="2" t="s">
        <v>36</v>
      </c>
      <c r="G153" s="2" t="s">
        <v>36</v>
      </c>
      <c r="H153" s="35">
        <v>1</v>
      </c>
      <c r="I153" s="35"/>
      <c r="J153" s="45">
        <f t="shared" si="9"/>
        <v>4494.6469103426</v>
      </c>
      <c r="K153" s="43">
        <f t="shared" si="10"/>
        <v>0</v>
      </c>
      <c r="L153" s="35">
        <v>1</v>
      </c>
      <c r="M153" s="35"/>
      <c r="N153" s="43">
        <f t="shared" si="11"/>
        <v>4494.6469103426</v>
      </c>
      <c r="O153" s="43">
        <f t="shared" si="12"/>
        <v>0</v>
      </c>
    </row>
    <row r="154" spans="1:15" ht="12.75">
      <c r="A154">
        <v>344</v>
      </c>
      <c r="B154">
        <v>197783</v>
      </c>
      <c r="C154">
        <v>2495.5713232457997</v>
      </c>
      <c r="D154" t="s">
        <v>174</v>
      </c>
      <c r="F154" s="2" t="s">
        <v>75</v>
      </c>
      <c r="G154" s="2" t="s">
        <v>34</v>
      </c>
      <c r="H154" s="35"/>
      <c r="I154" s="35">
        <v>0.5</v>
      </c>
      <c r="J154" s="45">
        <f t="shared" si="9"/>
        <v>0</v>
      </c>
      <c r="K154" s="43">
        <f t="shared" si="10"/>
        <v>1247.7856616228999</v>
      </c>
      <c r="L154" s="35"/>
      <c r="M154" s="35">
        <v>0.4</v>
      </c>
      <c r="N154" s="43">
        <f t="shared" si="11"/>
        <v>0</v>
      </c>
      <c r="O154" s="43">
        <f t="shared" si="12"/>
        <v>998.2285292983199</v>
      </c>
    </row>
    <row r="155" spans="1:15" ht="12.75">
      <c r="A155">
        <v>566</v>
      </c>
      <c r="B155">
        <v>197797</v>
      </c>
      <c r="C155">
        <v>2637.4528827219997</v>
      </c>
      <c r="D155" t="s">
        <v>174</v>
      </c>
      <c r="F155" s="2" t="s">
        <v>40</v>
      </c>
      <c r="G155" s="2" t="s">
        <v>45</v>
      </c>
      <c r="H155" s="35">
        <v>1</v>
      </c>
      <c r="I155" s="35"/>
      <c r="J155" s="45">
        <f t="shared" si="9"/>
        <v>2637.4528827219997</v>
      </c>
      <c r="K155" s="43">
        <f t="shared" si="10"/>
        <v>0</v>
      </c>
      <c r="L155" s="35">
        <v>1</v>
      </c>
      <c r="M155" s="35"/>
      <c r="N155" s="43">
        <f t="shared" si="11"/>
        <v>2637.4528827219997</v>
      </c>
      <c r="O155" s="43">
        <f t="shared" si="12"/>
        <v>0</v>
      </c>
    </row>
    <row r="156" spans="1:15" ht="12.75">
      <c r="A156">
        <v>344</v>
      </c>
      <c r="B156">
        <v>197832</v>
      </c>
      <c r="C156">
        <v>16816.414725125</v>
      </c>
      <c r="D156" t="s">
        <v>174</v>
      </c>
      <c r="F156" s="2" t="s">
        <v>78</v>
      </c>
      <c r="G156" s="2" t="s">
        <v>334</v>
      </c>
      <c r="H156" s="35">
        <v>1</v>
      </c>
      <c r="I156" s="35"/>
      <c r="J156" s="45">
        <f t="shared" si="9"/>
        <v>16816.414725125</v>
      </c>
      <c r="K156" s="43">
        <f t="shared" si="10"/>
        <v>0</v>
      </c>
      <c r="L156" s="35">
        <v>0.66</v>
      </c>
      <c r="M156" s="35">
        <v>0.15</v>
      </c>
      <c r="N156" s="43">
        <f t="shared" si="11"/>
        <v>11098.8337185825</v>
      </c>
      <c r="O156" s="43">
        <f t="shared" si="12"/>
        <v>2522.46220876875</v>
      </c>
    </row>
    <row r="157" spans="1:15" ht="12.75">
      <c r="A157">
        <v>344</v>
      </c>
      <c r="B157">
        <v>197895</v>
      </c>
      <c r="C157">
        <v>30393.706112920998</v>
      </c>
      <c r="D157" t="s">
        <v>174</v>
      </c>
      <c r="F157" s="2" t="s">
        <v>78</v>
      </c>
      <c r="G157" s="2" t="s">
        <v>45</v>
      </c>
      <c r="H157" s="35">
        <v>1</v>
      </c>
      <c r="I157" s="35"/>
      <c r="J157" s="45">
        <f t="shared" si="9"/>
        <v>30393.706112920998</v>
      </c>
      <c r="K157" s="43">
        <f t="shared" si="10"/>
        <v>0</v>
      </c>
      <c r="L157" s="35">
        <v>1</v>
      </c>
      <c r="M157" s="35"/>
      <c r="N157" s="43">
        <f t="shared" si="11"/>
        <v>30393.706112920998</v>
      </c>
      <c r="O157" s="43">
        <f t="shared" si="12"/>
        <v>0</v>
      </c>
    </row>
    <row r="158" spans="1:15" ht="12.75">
      <c r="A158">
        <v>344</v>
      </c>
      <c r="B158">
        <v>197961</v>
      </c>
      <c r="C158">
        <v>3052.4796616677</v>
      </c>
      <c r="D158" t="s">
        <v>174</v>
      </c>
      <c r="F158" s="2" t="s">
        <v>78</v>
      </c>
      <c r="G158" s="2" t="s">
        <v>45</v>
      </c>
      <c r="H158" s="35">
        <v>1</v>
      </c>
      <c r="I158" s="35"/>
      <c r="J158" s="45">
        <f t="shared" si="9"/>
        <v>3052.4796616677</v>
      </c>
      <c r="K158" s="43">
        <f t="shared" si="10"/>
        <v>0</v>
      </c>
      <c r="L158" s="35">
        <v>1</v>
      </c>
      <c r="M158" s="35"/>
      <c r="N158" s="43">
        <f t="shared" si="11"/>
        <v>3052.4796616677</v>
      </c>
      <c r="O158" s="43">
        <f t="shared" si="12"/>
        <v>0</v>
      </c>
    </row>
    <row r="159" spans="1:15" ht="12.75">
      <c r="A159">
        <v>344</v>
      </c>
      <c r="B159">
        <v>198000</v>
      </c>
      <c r="C159">
        <v>4732.573033355199</v>
      </c>
      <c r="D159" t="s">
        <v>174</v>
      </c>
      <c r="F159" s="2" t="s">
        <v>45</v>
      </c>
      <c r="G159" s="2" t="s">
        <v>45</v>
      </c>
      <c r="H159" s="35">
        <v>1</v>
      </c>
      <c r="I159" s="35"/>
      <c r="J159" s="45">
        <f t="shared" si="9"/>
        <v>4732.573033355199</v>
      </c>
      <c r="K159" s="43">
        <f t="shared" si="10"/>
        <v>0</v>
      </c>
      <c r="L159" s="35">
        <v>1</v>
      </c>
      <c r="M159" s="35"/>
      <c r="N159" s="43">
        <f t="shared" si="11"/>
        <v>4732.573033355199</v>
      </c>
      <c r="O159" s="43">
        <f t="shared" si="12"/>
        <v>0</v>
      </c>
    </row>
    <row r="160" spans="1:15" ht="12.75">
      <c r="A160">
        <v>344</v>
      </c>
      <c r="B160">
        <v>198055</v>
      </c>
      <c r="C160">
        <v>1495.9711069092</v>
      </c>
      <c r="D160" t="s">
        <v>174</v>
      </c>
      <c r="F160" s="2" t="s">
        <v>45</v>
      </c>
      <c r="G160" s="2" t="s">
        <v>45</v>
      </c>
      <c r="H160" s="35">
        <v>1</v>
      </c>
      <c r="I160" s="35"/>
      <c r="J160" s="45">
        <f t="shared" si="9"/>
        <v>1495.9711069092</v>
      </c>
      <c r="K160" s="43">
        <f t="shared" si="10"/>
        <v>0</v>
      </c>
      <c r="L160" s="35">
        <v>1</v>
      </c>
      <c r="M160" s="35"/>
      <c r="N160" s="43">
        <f t="shared" si="11"/>
        <v>1495.9711069092</v>
      </c>
      <c r="O160" s="43">
        <f t="shared" si="12"/>
        <v>0</v>
      </c>
    </row>
    <row r="161" spans="1:15" ht="12.75">
      <c r="A161">
        <v>344</v>
      </c>
      <c r="B161">
        <v>198091</v>
      </c>
      <c r="C161">
        <v>11103.558128613999</v>
      </c>
      <c r="D161" t="s">
        <v>174</v>
      </c>
      <c r="F161" s="2" t="s">
        <v>97</v>
      </c>
      <c r="G161" s="2" t="s">
        <v>45</v>
      </c>
      <c r="H161" s="35">
        <v>1</v>
      </c>
      <c r="I161" s="35"/>
      <c r="J161" s="45">
        <f t="shared" si="9"/>
        <v>11103.558128613999</v>
      </c>
      <c r="K161" s="43">
        <f t="shared" si="10"/>
        <v>0</v>
      </c>
      <c r="L161" s="35">
        <v>1</v>
      </c>
      <c r="M161" s="35"/>
      <c r="N161" s="43">
        <f t="shared" si="11"/>
        <v>11103.558128613999</v>
      </c>
      <c r="O161" s="43">
        <f t="shared" si="12"/>
        <v>0</v>
      </c>
    </row>
    <row r="162" spans="1:15" ht="12.75">
      <c r="A162">
        <v>344</v>
      </c>
      <c r="B162">
        <v>198252</v>
      </c>
      <c r="C162">
        <v>7050.1822380237</v>
      </c>
      <c r="D162" t="s">
        <v>174</v>
      </c>
      <c r="F162" s="2" t="s">
        <v>40</v>
      </c>
      <c r="G162" s="2" t="s">
        <v>36</v>
      </c>
      <c r="H162" s="35">
        <v>1</v>
      </c>
      <c r="I162" s="35"/>
      <c r="J162" s="45">
        <f t="shared" si="9"/>
        <v>7050.1822380237</v>
      </c>
      <c r="K162" s="43">
        <f t="shared" si="10"/>
        <v>0</v>
      </c>
      <c r="L162" s="35">
        <v>1</v>
      </c>
      <c r="M162" s="35"/>
      <c r="N162" s="43">
        <f t="shared" si="11"/>
        <v>7050.1822380237</v>
      </c>
      <c r="O162" s="43">
        <f t="shared" si="12"/>
        <v>0</v>
      </c>
    </row>
    <row r="163" spans="1:15" ht="12.75">
      <c r="A163">
        <v>442</v>
      </c>
      <c r="B163">
        <v>197558</v>
      </c>
      <c r="C163">
        <v>4137.8030629354</v>
      </c>
      <c r="D163" t="s">
        <v>174</v>
      </c>
      <c r="F163" s="2" t="s">
        <v>59</v>
      </c>
      <c r="G163" s="2" t="s">
        <v>34</v>
      </c>
      <c r="H163" s="35"/>
      <c r="I163" s="35"/>
      <c r="J163" s="45">
        <f t="shared" si="9"/>
        <v>0</v>
      </c>
      <c r="K163" s="43">
        <f t="shared" si="10"/>
        <v>0</v>
      </c>
      <c r="L163" s="35"/>
      <c r="M163" s="35"/>
      <c r="N163" s="43">
        <f t="shared" si="11"/>
        <v>0</v>
      </c>
      <c r="O163" s="43">
        <f t="shared" si="12"/>
        <v>0</v>
      </c>
    </row>
    <row r="164" spans="1:15" ht="13.5" thickBot="1">
      <c r="A164">
        <v>380</v>
      </c>
      <c r="B164">
        <v>197902</v>
      </c>
      <c r="C164" s="1">
        <v>18493.125866300998</v>
      </c>
      <c r="D164" t="s">
        <v>174</v>
      </c>
      <c r="F164" s="3" t="s">
        <v>45</v>
      </c>
      <c r="G164" s="3" t="s">
        <v>45</v>
      </c>
      <c r="H164" s="44">
        <v>1</v>
      </c>
      <c r="I164" s="44"/>
      <c r="J164" s="47">
        <f t="shared" si="9"/>
        <v>18493.125866300998</v>
      </c>
      <c r="K164" s="46">
        <f t="shared" si="10"/>
        <v>0</v>
      </c>
      <c r="L164" s="44">
        <v>1</v>
      </c>
      <c r="M164" s="44"/>
      <c r="N164" s="46">
        <f t="shared" si="11"/>
        <v>18493.125866300998</v>
      </c>
      <c r="O164" s="46">
        <f t="shared" si="12"/>
        <v>0</v>
      </c>
    </row>
    <row r="165" spans="3:15" ht="12.75">
      <c r="C165">
        <f>SUM(C121:C164)</f>
        <v>645439.1582183391</v>
      </c>
      <c r="G165" s="4" t="s">
        <v>106</v>
      </c>
      <c r="H165" s="35">
        <f>SUM(H121:H164)</f>
        <v>33.7</v>
      </c>
      <c r="I165" s="35">
        <f aca="true" t="shared" si="13" ref="I165:O165">SUM(I121:I164)</f>
        <v>2</v>
      </c>
      <c r="J165" s="35">
        <f t="shared" si="13"/>
        <v>585221.6622305064</v>
      </c>
      <c r="K165" s="35">
        <f t="shared" si="13"/>
        <v>9137.760456424348</v>
      </c>
      <c r="L165" s="35">
        <f t="shared" si="13"/>
        <v>28.360000000000003</v>
      </c>
      <c r="M165" s="35">
        <f t="shared" si="13"/>
        <v>4.2</v>
      </c>
      <c r="N165" s="35">
        <f t="shared" si="13"/>
        <v>417576.624321295</v>
      </c>
      <c r="O165" s="35">
        <f t="shared" si="13"/>
        <v>86885.42495784228</v>
      </c>
    </row>
    <row r="166" spans="7:15" ht="12.75">
      <c r="G166" s="4" t="s">
        <v>107</v>
      </c>
      <c r="H166" s="35">
        <f>COUNT(C121:C164)</f>
        <v>44</v>
      </c>
      <c r="I166" s="35">
        <v>44</v>
      </c>
      <c r="J166" s="43"/>
      <c r="K166" s="43"/>
      <c r="L166" s="35">
        <v>44</v>
      </c>
      <c r="M166" s="35">
        <v>44</v>
      </c>
      <c r="N166" s="43"/>
      <c r="O166" s="43"/>
    </row>
    <row r="167" spans="7:15" ht="12.75">
      <c r="G167" s="5" t="s">
        <v>108</v>
      </c>
      <c r="H167" s="34">
        <f>H165/H166</f>
        <v>0.765909090909091</v>
      </c>
      <c r="I167" s="34">
        <f>SUM(H165:I165)/I166</f>
        <v>0.8113636363636364</v>
      </c>
      <c r="J167" s="36">
        <f>J165/C165</f>
        <v>0.9067030637650555</v>
      </c>
      <c r="K167" s="36">
        <f>SUM(J165:K165)/C165</f>
        <v>0.9208604949343202</v>
      </c>
      <c r="L167" s="36">
        <f>L165/L166</f>
        <v>0.6445454545454546</v>
      </c>
      <c r="M167" s="36">
        <f>SUM(L165:M165)/M166</f>
        <v>0.7400000000000001</v>
      </c>
      <c r="N167" s="34">
        <f>N165/C165</f>
        <v>0.6469651229001467</v>
      </c>
      <c r="O167" s="34">
        <f>SUM(N165:O165)/C165</f>
        <v>0.7815795537903945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45"/>
  <sheetViews>
    <sheetView workbookViewId="0" topLeftCell="A127">
      <selection activeCell="B24" sqref="B24"/>
    </sheetView>
  </sheetViews>
  <sheetFormatPr defaultColWidth="9.140625" defaultRowHeight="12.75"/>
  <sheetData>
    <row r="2" spans="1:5" ht="12.75">
      <c r="A2" s="7" t="s">
        <v>366</v>
      </c>
      <c r="E2" t="s">
        <v>292</v>
      </c>
    </row>
    <row r="3" ht="12.75">
      <c r="A3" t="s">
        <v>126</v>
      </c>
    </row>
    <row r="4" ht="12.75">
      <c r="A4" t="s">
        <v>127</v>
      </c>
    </row>
    <row r="5" spans="4:15" ht="12.75">
      <c r="D5" t="s">
        <v>19</v>
      </c>
      <c r="E5" t="s">
        <v>20</v>
      </c>
      <c r="H5" t="s">
        <v>21</v>
      </c>
      <c r="I5" t="s">
        <v>21</v>
      </c>
      <c r="J5" s="43" t="s">
        <v>118</v>
      </c>
      <c r="K5" s="43" t="s">
        <v>30</v>
      </c>
      <c r="L5" t="s">
        <v>22</v>
      </c>
      <c r="M5" t="s">
        <v>22</v>
      </c>
      <c r="N5" s="9" t="s">
        <v>119</v>
      </c>
      <c r="O5" s="9" t="s">
        <v>120</v>
      </c>
    </row>
    <row r="6" spans="1:15" ht="13.5" thickBo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46" t="s">
        <v>121</v>
      </c>
      <c r="K6" s="46" t="s">
        <v>121</v>
      </c>
      <c r="L6" s="1" t="s">
        <v>29</v>
      </c>
      <c r="M6" s="1" t="s">
        <v>30</v>
      </c>
      <c r="N6" s="10" t="s">
        <v>121</v>
      </c>
      <c r="O6" s="10" t="s">
        <v>121</v>
      </c>
    </row>
    <row r="7" spans="1:15" ht="12.75">
      <c r="A7">
        <v>109</v>
      </c>
      <c r="B7">
        <v>198271</v>
      </c>
      <c r="C7">
        <v>3288.7740219784996</v>
      </c>
      <c r="D7" t="s">
        <v>175</v>
      </c>
      <c r="F7" s="2" t="s">
        <v>345</v>
      </c>
      <c r="G7" s="2" t="s">
        <v>345</v>
      </c>
      <c r="H7">
        <v>1</v>
      </c>
      <c r="J7" s="45">
        <f>H7*C7</f>
        <v>3288.7740219784996</v>
      </c>
      <c r="K7" s="43">
        <f>I7*C7</f>
        <v>0</v>
      </c>
      <c r="L7">
        <v>1</v>
      </c>
      <c r="N7" s="9">
        <f>L7*C7</f>
        <v>3288.7740219784996</v>
      </c>
      <c r="O7" s="9">
        <f>M7*C7</f>
        <v>0</v>
      </c>
    </row>
    <row r="8" spans="1:15" ht="12.75">
      <c r="A8">
        <v>109</v>
      </c>
      <c r="B8">
        <v>198131</v>
      </c>
      <c r="C8">
        <v>3104.2096618265</v>
      </c>
      <c r="D8" t="s">
        <v>175</v>
      </c>
      <c r="F8" s="2" t="s">
        <v>346</v>
      </c>
      <c r="G8" s="2" t="s">
        <v>345</v>
      </c>
      <c r="I8">
        <v>0.5</v>
      </c>
      <c r="J8" s="45">
        <f aca="true" t="shared" si="0" ref="J8:J71">H8*C8</f>
        <v>0</v>
      </c>
      <c r="K8" s="43">
        <f aca="true" t="shared" si="1" ref="K8:K71">I8*C8</f>
        <v>1552.10483091325</v>
      </c>
      <c r="M8">
        <v>0.4</v>
      </c>
      <c r="N8" s="9">
        <f aca="true" t="shared" si="2" ref="N8:N71">L8*C8</f>
        <v>0</v>
      </c>
      <c r="O8" s="9">
        <f aca="true" t="shared" si="3" ref="O8:O71">M8*C8</f>
        <v>1241.6838647306001</v>
      </c>
    </row>
    <row r="9" spans="1:15" ht="12.75">
      <c r="A9">
        <v>109</v>
      </c>
      <c r="B9">
        <v>197900</v>
      </c>
      <c r="C9">
        <v>4262.5200765337995</v>
      </c>
      <c r="D9" t="s">
        <v>175</v>
      </c>
      <c r="F9" s="2" t="s">
        <v>347</v>
      </c>
      <c r="G9" s="2" t="s">
        <v>345</v>
      </c>
      <c r="H9">
        <v>1</v>
      </c>
      <c r="J9" s="45">
        <f t="shared" si="0"/>
        <v>4262.5200765337995</v>
      </c>
      <c r="K9" s="43">
        <f t="shared" si="1"/>
        <v>0</v>
      </c>
      <c r="L9">
        <v>0.8</v>
      </c>
      <c r="N9" s="9">
        <f t="shared" si="2"/>
        <v>3410.0160612270397</v>
      </c>
      <c r="O9" s="9">
        <f t="shared" si="3"/>
        <v>0</v>
      </c>
    </row>
    <row r="10" spans="1:15" ht="12.75">
      <c r="A10">
        <v>109</v>
      </c>
      <c r="B10">
        <v>197576</v>
      </c>
      <c r="C10">
        <v>8851.0343239568</v>
      </c>
      <c r="D10" t="s">
        <v>175</v>
      </c>
      <c r="F10" s="2" t="s">
        <v>35</v>
      </c>
      <c r="G10" s="2" t="s">
        <v>49</v>
      </c>
      <c r="H10">
        <v>1</v>
      </c>
      <c r="J10" s="45">
        <f t="shared" si="0"/>
        <v>8851.0343239568</v>
      </c>
      <c r="K10" s="43">
        <f t="shared" si="1"/>
        <v>0</v>
      </c>
      <c r="L10">
        <v>1</v>
      </c>
      <c r="N10" s="9">
        <f t="shared" si="2"/>
        <v>8851.0343239568</v>
      </c>
      <c r="O10" s="9">
        <f t="shared" si="3"/>
        <v>0</v>
      </c>
    </row>
    <row r="11" spans="1:15" ht="12.75">
      <c r="A11">
        <v>562</v>
      </c>
      <c r="B11">
        <v>197580</v>
      </c>
      <c r="C11">
        <v>1127.7342965603</v>
      </c>
      <c r="D11" t="s">
        <v>175</v>
      </c>
      <c r="F11" s="2" t="s">
        <v>35</v>
      </c>
      <c r="G11" s="2" t="s">
        <v>34</v>
      </c>
      <c r="I11">
        <v>0.5</v>
      </c>
      <c r="J11" s="45">
        <f t="shared" si="0"/>
        <v>0</v>
      </c>
      <c r="K11" s="43">
        <f t="shared" si="1"/>
        <v>563.86714828015</v>
      </c>
      <c r="M11">
        <v>0.5</v>
      </c>
      <c r="N11" s="9">
        <f t="shared" si="2"/>
        <v>0</v>
      </c>
      <c r="O11" s="9">
        <f t="shared" si="3"/>
        <v>563.86714828015</v>
      </c>
    </row>
    <row r="12" spans="1:15" ht="12.75">
      <c r="A12">
        <v>109</v>
      </c>
      <c r="B12">
        <v>197724</v>
      </c>
      <c r="C12">
        <v>7790.7529747898</v>
      </c>
      <c r="D12" t="s">
        <v>175</v>
      </c>
      <c r="F12" s="2" t="s">
        <v>348</v>
      </c>
      <c r="G12" s="2" t="s">
        <v>49</v>
      </c>
      <c r="H12">
        <v>1</v>
      </c>
      <c r="J12" s="45">
        <f t="shared" si="0"/>
        <v>7790.7529747898</v>
      </c>
      <c r="K12" s="43">
        <f t="shared" si="1"/>
        <v>0</v>
      </c>
      <c r="L12">
        <v>0.8</v>
      </c>
      <c r="M12">
        <v>0.1</v>
      </c>
      <c r="N12" s="9">
        <f t="shared" si="2"/>
        <v>6232.60237983184</v>
      </c>
      <c r="O12" s="9">
        <f t="shared" si="3"/>
        <v>779.07529747898</v>
      </c>
    </row>
    <row r="13" spans="1:15" ht="12.75">
      <c r="A13">
        <v>646</v>
      </c>
      <c r="B13">
        <v>197839</v>
      </c>
      <c r="C13">
        <v>1434.283660591</v>
      </c>
      <c r="D13" t="s">
        <v>175</v>
      </c>
      <c r="F13" s="2" t="s">
        <v>301</v>
      </c>
      <c r="G13" s="2" t="s">
        <v>301</v>
      </c>
      <c r="H13">
        <v>1</v>
      </c>
      <c r="J13" s="45">
        <f t="shared" si="0"/>
        <v>1434.283660591</v>
      </c>
      <c r="K13" s="43">
        <f t="shared" si="1"/>
        <v>0</v>
      </c>
      <c r="L13">
        <v>1</v>
      </c>
      <c r="N13" s="9">
        <f t="shared" si="2"/>
        <v>1434.283660591</v>
      </c>
      <c r="O13" s="9">
        <f t="shared" si="3"/>
        <v>0</v>
      </c>
    </row>
    <row r="14" spans="1:15" ht="12.75">
      <c r="A14">
        <v>109</v>
      </c>
      <c r="B14">
        <v>197751</v>
      </c>
      <c r="C14">
        <v>1776.4595532952999</v>
      </c>
      <c r="D14" t="s">
        <v>175</v>
      </c>
      <c r="F14" s="2" t="s">
        <v>301</v>
      </c>
      <c r="G14" s="2" t="s">
        <v>301</v>
      </c>
      <c r="H14">
        <v>1</v>
      </c>
      <c r="J14" s="45">
        <f t="shared" si="0"/>
        <v>1776.4595532952999</v>
      </c>
      <c r="K14" s="43">
        <f t="shared" si="1"/>
        <v>0</v>
      </c>
      <c r="L14">
        <v>1</v>
      </c>
      <c r="N14" s="9">
        <f t="shared" si="2"/>
        <v>1776.4595532952999</v>
      </c>
      <c r="O14" s="9">
        <f t="shared" si="3"/>
        <v>0</v>
      </c>
    </row>
    <row r="15" spans="1:15" ht="12.75">
      <c r="A15">
        <v>109</v>
      </c>
      <c r="B15">
        <v>197849</v>
      </c>
      <c r="C15">
        <v>900.5922432467299</v>
      </c>
      <c r="D15" t="s">
        <v>175</v>
      </c>
      <c r="F15" s="2" t="s">
        <v>345</v>
      </c>
      <c r="G15" s="2" t="s">
        <v>345</v>
      </c>
      <c r="H15">
        <v>1</v>
      </c>
      <c r="J15" s="45">
        <f t="shared" si="0"/>
        <v>900.5922432467299</v>
      </c>
      <c r="K15" s="43">
        <f t="shared" si="1"/>
        <v>0</v>
      </c>
      <c r="L15">
        <v>1</v>
      </c>
      <c r="N15" s="9">
        <f t="shared" si="2"/>
        <v>900.5922432467299</v>
      </c>
      <c r="O15" s="9">
        <f t="shared" si="3"/>
        <v>0</v>
      </c>
    </row>
    <row r="16" spans="1:15" ht="12.75">
      <c r="A16">
        <v>109</v>
      </c>
      <c r="B16">
        <v>197671</v>
      </c>
      <c r="C16">
        <v>1709.2434175945998</v>
      </c>
      <c r="D16" t="s">
        <v>175</v>
      </c>
      <c r="F16" s="2" t="s">
        <v>301</v>
      </c>
      <c r="G16" s="2" t="s">
        <v>301</v>
      </c>
      <c r="H16">
        <v>1</v>
      </c>
      <c r="J16" s="45">
        <f t="shared" si="0"/>
        <v>1709.2434175945998</v>
      </c>
      <c r="K16" s="43">
        <f t="shared" si="1"/>
        <v>0</v>
      </c>
      <c r="L16">
        <v>1</v>
      </c>
      <c r="N16" s="9">
        <f t="shared" si="2"/>
        <v>1709.2434175945998</v>
      </c>
      <c r="O16" s="9">
        <f t="shared" si="3"/>
        <v>0</v>
      </c>
    </row>
    <row r="17" spans="1:15" ht="12.75">
      <c r="A17">
        <v>109</v>
      </c>
      <c r="B17">
        <v>197465</v>
      </c>
      <c r="C17">
        <v>2311.8082296215</v>
      </c>
      <c r="D17" t="s">
        <v>175</v>
      </c>
      <c r="F17" s="2" t="s">
        <v>301</v>
      </c>
      <c r="G17" s="2" t="s">
        <v>301</v>
      </c>
      <c r="H17">
        <v>1</v>
      </c>
      <c r="J17" s="45">
        <f t="shared" si="0"/>
        <v>2311.8082296215</v>
      </c>
      <c r="K17" s="43">
        <f t="shared" si="1"/>
        <v>0</v>
      </c>
      <c r="L17">
        <v>1</v>
      </c>
      <c r="N17" s="9">
        <f t="shared" si="2"/>
        <v>2311.8082296215</v>
      </c>
      <c r="O17" s="9">
        <f t="shared" si="3"/>
        <v>0</v>
      </c>
    </row>
    <row r="18" spans="1:15" ht="12.75">
      <c r="A18">
        <v>109</v>
      </c>
      <c r="B18">
        <v>197454</v>
      </c>
      <c r="C18">
        <v>2404.2538307411996</v>
      </c>
      <c r="D18" t="s">
        <v>175</v>
      </c>
      <c r="F18" s="2" t="s">
        <v>301</v>
      </c>
      <c r="G18" s="2" t="s">
        <v>301</v>
      </c>
      <c r="H18">
        <v>1</v>
      </c>
      <c r="J18" s="45">
        <f t="shared" si="0"/>
        <v>2404.2538307411996</v>
      </c>
      <c r="K18" s="43">
        <f t="shared" si="1"/>
        <v>0</v>
      </c>
      <c r="L18">
        <v>1</v>
      </c>
      <c r="N18" s="9">
        <f t="shared" si="2"/>
        <v>2404.2538307411996</v>
      </c>
      <c r="O18" s="9">
        <f t="shared" si="3"/>
        <v>0</v>
      </c>
    </row>
    <row r="19" spans="1:15" ht="12.75">
      <c r="A19">
        <v>539</v>
      </c>
      <c r="B19">
        <v>197421</v>
      </c>
      <c r="C19">
        <v>10456.227068814</v>
      </c>
      <c r="D19" t="s">
        <v>175</v>
      </c>
      <c r="F19" s="2" t="s">
        <v>36</v>
      </c>
      <c r="G19" s="2" t="s">
        <v>36</v>
      </c>
      <c r="H19">
        <v>1</v>
      </c>
      <c r="J19" s="45">
        <f t="shared" si="0"/>
        <v>10456.227068814</v>
      </c>
      <c r="K19" s="43">
        <f t="shared" si="1"/>
        <v>0</v>
      </c>
      <c r="L19">
        <v>1</v>
      </c>
      <c r="N19" s="9">
        <f t="shared" si="2"/>
        <v>10456.227068814</v>
      </c>
      <c r="O19" s="9">
        <f t="shared" si="3"/>
        <v>0</v>
      </c>
    </row>
    <row r="20" spans="1:15" ht="12.75">
      <c r="A20">
        <v>109</v>
      </c>
      <c r="B20">
        <v>197766</v>
      </c>
      <c r="C20">
        <v>9777.186410482998</v>
      </c>
      <c r="D20" t="s">
        <v>175</v>
      </c>
      <c r="F20" s="2" t="s">
        <v>345</v>
      </c>
      <c r="G20" s="2" t="s">
        <v>301</v>
      </c>
      <c r="I20">
        <v>0.5</v>
      </c>
      <c r="J20" s="45">
        <f t="shared" si="0"/>
        <v>0</v>
      </c>
      <c r="K20" s="43">
        <f t="shared" si="1"/>
        <v>4888.593205241499</v>
      </c>
      <c r="M20">
        <v>0.5</v>
      </c>
      <c r="N20" s="9">
        <f t="shared" si="2"/>
        <v>0</v>
      </c>
      <c r="O20" s="9">
        <f t="shared" si="3"/>
        <v>4888.593205241499</v>
      </c>
    </row>
    <row r="21" spans="1:15" ht="12.75">
      <c r="A21">
        <v>539</v>
      </c>
      <c r="B21">
        <v>197394</v>
      </c>
      <c r="C21">
        <v>2981.837680703</v>
      </c>
      <c r="D21" t="s">
        <v>175</v>
      </c>
      <c r="F21" s="2" t="s">
        <v>59</v>
      </c>
      <c r="G21" s="2" t="s">
        <v>59</v>
      </c>
      <c r="H21">
        <v>1</v>
      </c>
      <c r="J21" s="45">
        <f t="shared" si="0"/>
        <v>2981.837680703</v>
      </c>
      <c r="K21" s="43">
        <f t="shared" si="1"/>
        <v>0</v>
      </c>
      <c r="L21">
        <v>1</v>
      </c>
      <c r="N21" s="9">
        <f t="shared" si="2"/>
        <v>2981.837680703</v>
      </c>
      <c r="O21" s="9">
        <f t="shared" si="3"/>
        <v>0</v>
      </c>
    </row>
    <row r="22" spans="1:15" ht="12.75">
      <c r="A22">
        <v>539</v>
      </c>
      <c r="B22">
        <v>197422</v>
      </c>
      <c r="C22">
        <v>8914.822726413599</v>
      </c>
      <c r="D22" t="s">
        <v>175</v>
      </c>
      <c r="F22" s="2" t="s">
        <v>203</v>
      </c>
      <c r="G22" s="2" t="s">
        <v>34</v>
      </c>
      <c r="H22">
        <v>1</v>
      </c>
      <c r="J22" s="45">
        <f t="shared" si="0"/>
        <v>8914.822726413599</v>
      </c>
      <c r="K22" s="43">
        <f t="shared" si="1"/>
        <v>0</v>
      </c>
      <c r="L22">
        <v>0.8</v>
      </c>
      <c r="M22">
        <v>0.1</v>
      </c>
      <c r="N22" s="9">
        <f t="shared" si="2"/>
        <v>7131.8581811308795</v>
      </c>
      <c r="O22" s="9">
        <f t="shared" si="3"/>
        <v>891.4822726413599</v>
      </c>
    </row>
    <row r="23" spans="1:15" ht="12.75">
      <c r="A23">
        <v>109</v>
      </c>
      <c r="B23">
        <v>197179</v>
      </c>
      <c r="C23">
        <v>2793.1083127894</v>
      </c>
      <c r="D23" t="s">
        <v>175</v>
      </c>
      <c r="F23" s="2" t="s">
        <v>349</v>
      </c>
      <c r="G23" s="2" t="s">
        <v>340</v>
      </c>
      <c r="H23">
        <v>1</v>
      </c>
      <c r="J23" s="45">
        <f t="shared" si="0"/>
        <v>2793.1083127894</v>
      </c>
      <c r="K23" s="43">
        <f t="shared" si="1"/>
        <v>0</v>
      </c>
      <c r="L23">
        <v>1</v>
      </c>
      <c r="N23" s="9">
        <f t="shared" si="2"/>
        <v>2793.1083127894</v>
      </c>
      <c r="O23" s="9">
        <f t="shared" si="3"/>
        <v>0</v>
      </c>
    </row>
    <row r="24" spans="1:15" ht="12.75">
      <c r="A24">
        <v>109</v>
      </c>
      <c r="B24">
        <v>197089</v>
      </c>
      <c r="C24">
        <v>3602.37427615</v>
      </c>
      <c r="D24" t="s">
        <v>175</v>
      </c>
      <c r="F24" s="2" t="s">
        <v>301</v>
      </c>
      <c r="G24" s="2" t="s">
        <v>301</v>
      </c>
      <c r="H24">
        <v>1</v>
      </c>
      <c r="J24" s="45">
        <f t="shared" si="0"/>
        <v>3602.37427615</v>
      </c>
      <c r="K24" s="43">
        <f t="shared" si="1"/>
        <v>0</v>
      </c>
      <c r="L24">
        <v>1</v>
      </c>
      <c r="N24" s="9">
        <f t="shared" si="2"/>
        <v>3602.37427615</v>
      </c>
      <c r="O24" s="9">
        <f t="shared" si="3"/>
        <v>0</v>
      </c>
    </row>
    <row r="25" spans="1:15" ht="12.75">
      <c r="A25">
        <v>109</v>
      </c>
      <c r="B25">
        <v>197040</v>
      </c>
      <c r="C25">
        <v>4299.1130265258</v>
      </c>
      <c r="D25" t="s">
        <v>175</v>
      </c>
      <c r="F25" s="2" t="s">
        <v>201</v>
      </c>
      <c r="G25" s="2" t="s">
        <v>49</v>
      </c>
      <c r="H25">
        <v>1</v>
      </c>
      <c r="J25" s="45">
        <f t="shared" si="0"/>
        <v>4299.1130265258</v>
      </c>
      <c r="K25" s="43">
        <f t="shared" si="1"/>
        <v>0</v>
      </c>
      <c r="L25">
        <v>1</v>
      </c>
      <c r="N25" s="9">
        <f t="shared" si="2"/>
        <v>4299.1130265258</v>
      </c>
      <c r="O25" s="9">
        <f t="shared" si="3"/>
        <v>0</v>
      </c>
    </row>
    <row r="26" spans="1:15" ht="12.75">
      <c r="A26">
        <v>109</v>
      </c>
      <c r="B26">
        <v>197232</v>
      </c>
      <c r="C26">
        <v>3721.2607008694</v>
      </c>
      <c r="D26" t="s">
        <v>175</v>
      </c>
      <c r="F26" s="2" t="s">
        <v>350</v>
      </c>
      <c r="G26" s="2" t="s">
        <v>49</v>
      </c>
      <c r="H26">
        <v>1</v>
      </c>
      <c r="J26" s="45">
        <f t="shared" si="0"/>
        <v>3721.2607008694</v>
      </c>
      <c r="K26" s="43">
        <f t="shared" si="1"/>
        <v>0</v>
      </c>
      <c r="L26">
        <v>0.8</v>
      </c>
      <c r="N26" s="9">
        <f t="shared" si="2"/>
        <v>2977.00856069552</v>
      </c>
      <c r="O26" s="9">
        <f t="shared" si="3"/>
        <v>0</v>
      </c>
    </row>
    <row r="27" spans="1:15" ht="12.75">
      <c r="A27">
        <v>109</v>
      </c>
      <c r="B27">
        <v>197231</v>
      </c>
      <c r="C27">
        <v>6537.4759049625</v>
      </c>
      <c r="D27" t="s">
        <v>175</v>
      </c>
      <c r="F27" s="2" t="s">
        <v>201</v>
      </c>
      <c r="G27" s="2" t="s">
        <v>49</v>
      </c>
      <c r="H27">
        <v>1</v>
      </c>
      <c r="J27" s="45">
        <f t="shared" si="0"/>
        <v>6537.4759049625</v>
      </c>
      <c r="K27" s="43">
        <f t="shared" si="1"/>
        <v>0</v>
      </c>
      <c r="L27">
        <v>1</v>
      </c>
      <c r="N27" s="9">
        <f t="shared" si="2"/>
        <v>6537.4759049625</v>
      </c>
      <c r="O27" s="9">
        <f t="shared" si="3"/>
        <v>0</v>
      </c>
    </row>
    <row r="28" spans="1:15" ht="12.75">
      <c r="A28">
        <v>541</v>
      </c>
      <c r="B28">
        <v>196837</v>
      </c>
      <c r="C28">
        <v>15463.900964051</v>
      </c>
      <c r="D28" t="s">
        <v>175</v>
      </c>
      <c r="F28" s="2" t="s">
        <v>34</v>
      </c>
      <c r="G28" s="2" t="s">
        <v>34</v>
      </c>
      <c r="H28">
        <v>1</v>
      </c>
      <c r="J28" s="45">
        <f t="shared" si="0"/>
        <v>15463.900964051</v>
      </c>
      <c r="K28" s="43">
        <f t="shared" si="1"/>
        <v>0</v>
      </c>
      <c r="L28">
        <v>1</v>
      </c>
      <c r="N28" s="9">
        <f t="shared" si="2"/>
        <v>15463.900964051</v>
      </c>
      <c r="O28" s="9">
        <f t="shared" si="3"/>
        <v>0</v>
      </c>
    </row>
    <row r="29" spans="1:15" ht="12.75">
      <c r="A29">
        <v>541</v>
      </c>
      <c r="B29">
        <v>196593</v>
      </c>
      <c r="C29">
        <v>16457.22807233</v>
      </c>
      <c r="D29" t="s">
        <v>175</v>
      </c>
      <c r="F29" s="2" t="s">
        <v>59</v>
      </c>
      <c r="G29" s="2" t="s">
        <v>36</v>
      </c>
      <c r="I29">
        <v>0.5</v>
      </c>
      <c r="J29" s="45">
        <f t="shared" si="0"/>
        <v>0</v>
      </c>
      <c r="K29" s="43">
        <f t="shared" si="1"/>
        <v>8228.614036165</v>
      </c>
      <c r="M29">
        <v>0.5</v>
      </c>
      <c r="N29" s="9">
        <f t="shared" si="2"/>
        <v>0</v>
      </c>
      <c r="O29" s="9">
        <f t="shared" si="3"/>
        <v>8228.614036165</v>
      </c>
    </row>
    <row r="30" spans="1:15" ht="12.75">
      <c r="A30">
        <v>541</v>
      </c>
      <c r="B30">
        <v>197184</v>
      </c>
      <c r="C30">
        <v>3715.8205508336996</v>
      </c>
      <c r="D30" t="s">
        <v>175</v>
      </c>
      <c r="F30" s="2" t="s">
        <v>34</v>
      </c>
      <c r="G30" s="2" t="s">
        <v>34</v>
      </c>
      <c r="H30">
        <v>1</v>
      </c>
      <c r="J30" s="45">
        <f t="shared" si="0"/>
        <v>3715.8205508336996</v>
      </c>
      <c r="K30" s="43">
        <f t="shared" si="1"/>
        <v>0</v>
      </c>
      <c r="L30">
        <v>1</v>
      </c>
      <c r="N30" s="9">
        <f t="shared" si="2"/>
        <v>3715.8205508336996</v>
      </c>
      <c r="O30" s="9">
        <f t="shared" si="3"/>
        <v>0</v>
      </c>
    </row>
    <row r="31" spans="1:15" ht="12.75">
      <c r="A31">
        <v>541</v>
      </c>
      <c r="B31">
        <v>197250</v>
      </c>
      <c r="C31">
        <v>2503.3154648235</v>
      </c>
      <c r="D31" t="s">
        <v>175</v>
      </c>
      <c r="F31" s="2" t="s">
        <v>59</v>
      </c>
      <c r="G31" s="2" t="s">
        <v>59</v>
      </c>
      <c r="H31">
        <v>1</v>
      </c>
      <c r="J31" s="45">
        <f t="shared" si="0"/>
        <v>2503.3154648235</v>
      </c>
      <c r="K31" s="43">
        <f t="shared" si="1"/>
        <v>0</v>
      </c>
      <c r="L31">
        <v>1</v>
      </c>
      <c r="N31" s="9">
        <f t="shared" si="2"/>
        <v>2503.3154648235</v>
      </c>
      <c r="O31" s="9">
        <f t="shared" si="3"/>
        <v>0</v>
      </c>
    </row>
    <row r="32" spans="1:15" ht="12.75">
      <c r="A32">
        <v>109</v>
      </c>
      <c r="B32">
        <v>197212</v>
      </c>
      <c r="C32">
        <v>6120.4553334228995</v>
      </c>
      <c r="D32" t="s">
        <v>175</v>
      </c>
      <c r="F32" s="2" t="s">
        <v>351</v>
      </c>
      <c r="G32" s="2" t="s">
        <v>49</v>
      </c>
      <c r="H32">
        <v>1</v>
      </c>
      <c r="J32" s="45">
        <f t="shared" si="0"/>
        <v>6120.4553334228995</v>
      </c>
      <c r="K32" s="43">
        <f t="shared" si="1"/>
        <v>0</v>
      </c>
      <c r="L32">
        <v>0.8</v>
      </c>
      <c r="M32">
        <v>0.1</v>
      </c>
      <c r="N32" s="9">
        <f t="shared" si="2"/>
        <v>4896.36426673832</v>
      </c>
      <c r="O32" s="9">
        <f t="shared" si="3"/>
        <v>612.04553334229</v>
      </c>
    </row>
    <row r="33" spans="1:15" ht="12.75">
      <c r="A33">
        <v>109</v>
      </c>
      <c r="B33">
        <v>196997</v>
      </c>
      <c r="C33">
        <v>10816.246846256</v>
      </c>
      <c r="D33" t="s">
        <v>175</v>
      </c>
      <c r="F33" s="2" t="s">
        <v>35</v>
      </c>
      <c r="G33" s="2" t="s">
        <v>49</v>
      </c>
      <c r="H33">
        <v>1</v>
      </c>
      <c r="J33" s="45">
        <f t="shared" si="0"/>
        <v>10816.246846256</v>
      </c>
      <c r="K33" s="43">
        <f t="shared" si="1"/>
        <v>0</v>
      </c>
      <c r="L33">
        <v>1</v>
      </c>
      <c r="N33" s="9">
        <f t="shared" si="2"/>
        <v>10816.246846256</v>
      </c>
      <c r="O33" s="9">
        <f t="shared" si="3"/>
        <v>0</v>
      </c>
    </row>
    <row r="34" spans="1:15" ht="12.75">
      <c r="A34">
        <v>109</v>
      </c>
      <c r="B34">
        <v>198184</v>
      </c>
      <c r="C34">
        <v>3977.8541723498997</v>
      </c>
      <c r="D34" t="s">
        <v>175</v>
      </c>
      <c r="F34" s="2" t="s">
        <v>345</v>
      </c>
      <c r="G34" s="2" t="s">
        <v>345</v>
      </c>
      <c r="H34">
        <v>1</v>
      </c>
      <c r="J34" s="45">
        <f t="shared" si="0"/>
        <v>3977.8541723498997</v>
      </c>
      <c r="K34" s="43">
        <f t="shared" si="1"/>
        <v>0</v>
      </c>
      <c r="L34">
        <v>1</v>
      </c>
      <c r="N34" s="9">
        <f t="shared" si="2"/>
        <v>3977.8541723498997</v>
      </c>
      <c r="O34" s="9">
        <f t="shared" si="3"/>
        <v>0</v>
      </c>
    </row>
    <row r="35" spans="1:15" ht="12.75">
      <c r="A35">
        <v>109</v>
      </c>
      <c r="B35">
        <v>198757</v>
      </c>
      <c r="C35">
        <v>6494.0354558993995</v>
      </c>
      <c r="D35" t="s">
        <v>175</v>
      </c>
      <c r="F35" s="2" t="s">
        <v>352</v>
      </c>
      <c r="G35" s="2" t="s">
        <v>301</v>
      </c>
      <c r="H35">
        <v>1</v>
      </c>
      <c r="J35" s="45">
        <f t="shared" si="0"/>
        <v>6494.0354558993995</v>
      </c>
      <c r="K35" s="43">
        <f t="shared" si="1"/>
        <v>0</v>
      </c>
      <c r="L35">
        <v>0.5</v>
      </c>
      <c r="M35">
        <v>0.25</v>
      </c>
      <c r="N35" s="9">
        <f t="shared" si="2"/>
        <v>3247.0177279496997</v>
      </c>
      <c r="O35" s="9">
        <f t="shared" si="3"/>
        <v>1623.5088639748499</v>
      </c>
    </row>
    <row r="36" spans="1:15" ht="12.75">
      <c r="A36">
        <v>109</v>
      </c>
      <c r="B36">
        <v>198595</v>
      </c>
      <c r="C36">
        <v>1801.1845873133</v>
      </c>
      <c r="D36" t="s">
        <v>175</v>
      </c>
      <c r="F36" s="2" t="s">
        <v>35</v>
      </c>
      <c r="G36" s="2" t="s">
        <v>49</v>
      </c>
      <c r="H36">
        <v>1</v>
      </c>
      <c r="J36" s="45">
        <f t="shared" si="0"/>
        <v>1801.1845873133</v>
      </c>
      <c r="K36" s="43">
        <f t="shared" si="1"/>
        <v>0</v>
      </c>
      <c r="L36">
        <v>1</v>
      </c>
      <c r="N36" s="9">
        <f t="shared" si="2"/>
        <v>1801.1845873133</v>
      </c>
      <c r="O36" s="9">
        <f t="shared" si="3"/>
        <v>0</v>
      </c>
    </row>
    <row r="37" spans="1:15" ht="12.75">
      <c r="A37">
        <v>109</v>
      </c>
      <c r="B37">
        <v>198728</v>
      </c>
      <c r="C37">
        <v>2506.1454269662</v>
      </c>
      <c r="D37" t="s">
        <v>175</v>
      </c>
      <c r="F37" s="2" t="s">
        <v>345</v>
      </c>
      <c r="G37" s="2" t="s">
        <v>345</v>
      </c>
      <c r="H37">
        <v>1</v>
      </c>
      <c r="J37" s="45">
        <f t="shared" si="0"/>
        <v>2506.1454269662</v>
      </c>
      <c r="K37" s="43">
        <f t="shared" si="1"/>
        <v>0</v>
      </c>
      <c r="L37">
        <v>1</v>
      </c>
      <c r="N37" s="9">
        <f t="shared" si="2"/>
        <v>2506.1454269662</v>
      </c>
      <c r="O37" s="9">
        <f t="shared" si="3"/>
        <v>0</v>
      </c>
    </row>
    <row r="38" spans="1:15" ht="12.75">
      <c r="A38">
        <v>109</v>
      </c>
      <c r="B38">
        <v>198866</v>
      </c>
      <c r="C38">
        <v>1546.9523485624</v>
      </c>
      <c r="D38" t="s">
        <v>175</v>
      </c>
      <c r="F38" s="2" t="s">
        <v>345</v>
      </c>
      <c r="G38" s="2" t="s">
        <v>345</v>
      </c>
      <c r="H38">
        <v>1</v>
      </c>
      <c r="J38" s="45">
        <f t="shared" si="0"/>
        <v>1546.9523485624</v>
      </c>
      <c r="K38" s="43">
        <f t="shared" si="1"/>
        <v>0</v>
      </c>
      <c r="L38">
        <v>1</v>
      </c>
      <c r="N38" s="9">
        <f t="shared" si="2"/>
        <v>1546.9523485624</v>
      </c>
      <c r="O38" s="9">
        <f t="shared" si="3"/>
        <v>0</v>
      </c>
    </row>
    <row r="39" spans="1:15" ht="12.75">
      <c r="A39">
        <v>109</v>
      </c>
      <c r="B39">
        <v>198874</v>
      </c>
      <c r="C39">
        <v>900.59254600108</v>
      </c>
      <c r="D39" t="s">
        <v>175</v>
      </c>
      <c r="F39" s="2" t="s">
        <v>301</v>
      </c>
      <c r="G39" s="2" t="s">
        <v>301</v>
      </c>
      <c r="H39">
        <v>1</v>
      </c>
      <c r="J39" s="45">
        <f t="shared" si="0"/>
        <v>900.59254600108</v>
      </c>
      <c r="K39" s="43">
        <f t="shared" si="1"/>
        <v>0</v>
      </c>
      <c r="L39">
        <v>1</v>
      </c>
      <c r="N39" s="9">
        <f t="shared" si="2"/>
        <v>900.59254600108</v>
      </c>
      <c r="O39" s="9">
        <f t="shared" si="3"/>
        <v>0</v>
      </c>
    </row>
    <row r="40" spans="1:15" ht="12.75">
      <c r="A40">
        <v>109</v>
      </c>
      <c r="B40">
        <v>198984</v>
      </c>
      <c r="C40">
        <v>1847.8605215987</v>
      </c>
      <c r="D40" t="s">
        <v>175</v>
      </c>
      <c r="F40" s="2" t="s">
        <v>301</v>
      </c>
      <c r="G40" s="2" t="s">
        <v>301</v>
      </c>
      <c r="H40">
        <v>1</v>
      </c>
      <c r="J40" s="45">
        <f t="shared" si="0"/>
        <v>1847.8605215987</v>
      </c>
      <c r="K40" s="43">
        <f t="shared" si="1"/>
        <v>0</v>
      </c>
      <c r="L40">
        <v>1</v>
      </c>
      <c r="N40" s="9">
        <f t="shared" si="2"/>
        <v>1847.8605215987</v>
      </c>
      <c r="O40" s="9">
        <f t="shared" si="3"/>
        <v>0</v>
      </c>
    </row>
    <row r="41" spans="1:15" ht="12.75">
      <c r="A41">
        <v>109</v>
      </c>
      <c r="B41">
        <v>198999</v>
      </c>
      <c r="C41">
        <v>1789.0768948010998</v>
      </c>
      <c r="D41" t="s">
        <v>175</v>
      </c>
      <c r="F41" s="2" t="s">
        <v>345</v>
      </c>
      <c r="G41" s="2" t="s">
        <v>345</v>
      </c>
      <c r="H41">
        <v>1</v>
      </c>
      <c r="J41" s="45">
        <f t="shared" si="0"/>
        <v>1789.0768948010998</v>
      </c>
      <c r="K41" s="43">
        <f t="shared" si="1"/>
        <v>0</v>
      </c>
      <c r="L41">
        <v>1</v>
      </c>
      <c r="N41" s="9">
        <f t="shared" si="2"/>
        <v>1789.0768948010998</v>
      </c>
      <c r="O41" s="9">
        <f t="shared" si="3"/>
        <v>0</v>
      </c>
    </row>
    <row r="42" spans="1:15" ht="12.75">
      <c r="A42">
        <v>109</v>
      </c>
      <c r="B42">
        <v>199023</v>
      </c>
      <c r="C42">
        <v>5879.131076111499</v>
      </c>
      <c r="D42" t="s">
        <v>175</v>
      </c>
      <c r="F42" s="2" t="s">
        <v>340</v>
      </c>
      <c r="G42" s="2" t="s">
        <v>340</v>
      </c>
      <c r="H42">
        <v>1</v>
      </c>
      <c r="J42" s="45">
        <f t="shared" si="0"/>
        <v>5879.131076111499</v>
      </c>
      <c r="K42" s="43">
        <f t="shared" si="1"/>
        <v>0</v>
      </c>
      <c r="L42">
        <v>1</v>
      </c>
      <c r="N42" s="9">
        <f t="shared" si="2"/>
        <v>5879.131076111499</v>
      </c>
      <c r="O42" s="9">
        <f t="shared" si="3"/>
        <v>0</v>
      </c>
    </row>
    <row r="43" spans="1:15" ht="12.75">
      <c r="A43">
        <v>109</v>
      </c>
      <c r="B43">
        <v>199166</v>
      </c>
      <c r="C43">
        <v>2594.7730402083</v>
      </c>
      <c r="D43" t="s">
        <v>175</v>
      </c>
      <c r="F43" s="2" t="s">
        <v>340</v>
      </c>
      <c r="G43" s="2" t="s">
        <v>340</v>
      </c>
      <c r="H43">
        <v>1</v>
      </c>
      <c r="J43" s="45">
        <f t="shared" si="0"/>
        <v>2594.7730402083</v>
      </c>
      <c r="K43" s="43">
        <f t="shared" si="1"/>
        <v>0</v>
      </c>
      <c r="L43">
        <v>1</v>
      </c>
      <c r="N43" s="9">
        <f t="shared" si="2"/>
        <v>2594.7730402083</v>
      </c>
      <c r="O43" s="9">
        <f t="shared" si="3"/>
        <v>0</v>
      </c>
    </row>
    <row r="44" spans="1:15" ht="12.75">
      <c r="A44">
        <v>109</v>
      </c>
      <c r="B44">
        <v>199050</v>
      </c>
      <c r="C44">
        <v>3111.7441424903996</v>
      </c>
      <c r="D44" t="s">
        <v>175</v>
      </c>
      <c r="F44" s="2" t="s">
        <v>35</v>
      </c>
      <c r="G44" s="2" t="s">
        <v>49</v>
      </c>
      <c r="H44">
        <v>1</v>
      </c>
      <c r="J44" s="45">
        <f t="shared" si="0"/>
        <v>3111.7441424903996</v>
      </c>
      <c r="K44" s="43">
        <f t="shared" si="1"/>
        <v>0</v>
      </c>
      <c r="L44">
        <v>1</v>
      </c>
      <c r="N44" s="9">
        <f t="shared" si="2"/>
        <v>3111.7441424903996</v>
      </c>
      <c r="O44" s="9">
        <f t="shared" si="3"/>
        <v>0</v>
      </c>
    </row>
    <row r="45" spans="1:15" ht="12.75">
      <c r="A45">
        <v>109</v>
      </c>
      <c r="B45">
        <v>198857</v>
      </c>
      <c r="C45">
        <v>6064.4158752454</v>
      </c>
      <c r="D45" t="s">
        <v>175</v>
      </c>
      <c r="F45" s="2" t="s">
        <v>323</v>
      </c>
      <c r="G45" s="2" t="s">
        <v>323</v>
      </c>
      <c r="H45">
        <v>1</v>
      </c>
      <c r="J45" s="45">
        <f t="shared" si="0"/>
        <v>6064.4158752454</v>
      </c>
      <c r="K45" s="43">
        <f t="shared" si="1"/>
        <v>0</v>
      </c>
      <c r="L45">
        <v>1</v>
      </c>
      <c r="N45" s="9">
        <f t="shared" si="2"/>
        <v>6064.4158752454</v>
      </c>
      <c r="O45" s="9">
        <f t="shared" si="3"/>
        <v>0</v>
      </c>
    </row>
    <row r="46" spans="1:15" ht="12.75">
      <c r="A46">
        <v>109</v>
      </c>
      <c r="B46">
        <v>198775</v>
      </c>
      <c r="C46">
        <v>2899.8430822863997</v>
      </c>
      <c r="D46" t="s">
        <v>175</v>
      </c>
      <c r="F46" s="2" t="s">
        <v>323</v>
      </c>
      <c r="G46" s="2" t="s">
        <v>353</v>
      </c>
      <c r="H46">
        <v>1</v>
      </c>
      <c r="J46" s="45">
        <f t="shared" si="0"/>
        <v>2899.8430822863997</v>
      </c>
      <c r="K46" s="43">
        <f t="shared" si="1"/>
        <v>0</v>
      </c>
      <c r="L46">
        <v>0.5</v>
      </c>
      <c r="M46">
        <v>0.25</v>
      </c>
      <c r="N46" s="9">
        <f t="shared" si="2"/>
        <v>1449.9215411431999</v>
      </c>
      <c r="O46" s="9">
        <f t="shared" si="3"/>
        <v>724.9607705715999</v>
      </c>
    </row>
    <row r="47" spans="1:15" ht="12.75">
      <c r="A47">
        <v>109</v>
      </c>
      <c r="B47">
        <v>198813</v>
      </c>
      <c r="C47">
        <v>5845.705449797199</v>
      </c>
      <c r="D47" t="s">
        <v>175</v>
      </c>
      <c r="F47" s="2" t="s">
        <v>345</v>
      </c>
      <c r="G47" s="2" t="s">
        <v>345</v>
      </c>
      <c r="H47">
        <v>1</v>
      </c>
      <c r="J47" s="45">
        <f t="shared" si="0"/>
        <v>5845.705449797199</v>
      </c>
      <c r="K47" s="43">
        <f t="shared" si="1"/>
        <v>0</v>
      </c>
      <c r="L47">
        <v>1</v>
      </c>
      <c r="N47" s="9">
        <f t="shared" si="2"/>
        <v>5845.705449797199</v>
      </c>
      <c r="O47" s="9">
        <f t="shared" si="3"/>
        <v>0</v>
      </c>
    </row>
    <row r="48" spans="1:15" ht="12.75">
      <c r="A48">
        <v>109</v>
      </c>
      <c r="B48">
        <v>201714</v>
      </c>
      <c r="C48">
        <v>6030.884162847</v>
      </c>
      <c r="D48" t="s">
        <v>175</v>
      </c>
      <c r="F48" s="2" t="s">
        <v>201</v>
      </c>
      <c r="G48" s="2" t="s">
        <v>49</v>
      </c>
      <c r="H48">
        <v>1</v>
      </c>
      <c r="J48" s="45">
        <f t="shared" si="0"/>
        <v>6030.884162847</v>
      </c>
      <c r="K48" s="43">
        <f t="shared" si="1"/>
        <v>0</v>
      </c>
      <c r="L48">
        <v>1</v>
      </c>
      <c r="N48" s="9">
        <f t="shared" si="2"/>
        <v>6030.884162847</v>
      </c>
      <c r="O48" s="9">
        <f t="shared" si="3"/>
        <v>0</v>
      </c>
    </row>
    <row r="49" spans="1:15" ht="12.75">
      <c r="A49">
        <v>109</v>
      </c>
      <c r="B49">
        <v>198681</v>
      </c>
      <c r="C49">
        <v>2405.2270874697997</v>
      </c>
      <c r="D49" t="s">
        <v>175</v>
      </c>
      <c r="F49" s="2" t="s">
        <v>181</v>
      </c>
      <c r="G49" s="2" t="s">
        <v>181</v>
      </c>
      <c r="H49">
        <v>1</v>
      </c>
      <c r="J49" s="45">
        <f t="shared" si="0"/>
        <v>2405.2270874697997</v>
      </c>
      <c r="K49" s="43">
        <f t="shared" si="1"/>
        <v>0</v>
      </c>
      <c r="L49">
        <v>1</v>
      </c>
      <c r="N49" s="9">
        <f t="shared" si="2"/>
        <v>2405.2270874697997</v>
      </c>
      <c r="O49" s="9">
        <f t="shared" si="3"/>
        <v>0</v>
      </c>
    </row>
    <row r="50" spans="1:15" ht="12.75">
      <c r="A50">
        <v>109</v>
      </c>
      <c r="B50">
        <v>198452</v>
      </c>
      <c r="C50">
        <v>5486.0629449487</v>
      </c>
      <c r="D50" t="s">
        <v>175</v>
      </c>
      <c r="F50" s="2" t="s">
        <v>301</v>
      </c>
      <c r="G50" s="2" t="s">
        <v>301</v>
      </c>
      <c r="H50">
        <v>1</v>
      </c>
      <c r="J50" s="45">
        <f t="shared" si="0"/>
        <v>5486.0629449487</v>
      </c>
      <c r="K50" s="43">
        <f t="shared" si="1"/>
        <v>0</v>
      </c>
      <c r="L50">
        <v>1</v>
      </c>
      <c r="N50" s="9">
        <f t="shared" si="2"/>
        <v>5486.0629449487</v>
      </c>
      <c r="O50" s="9">
        <f t="shared" si="3"/>
        <v>0</v>
      </c>
    </row>
    <row r="51" spans="1:15" ht="12.75">
      <c r="A51">
        <v>109</v>
      </c>
      <c r="B51">
        <v>199575</v>
      </c>
      <c r="C51">
        <v>5864.217640876799</v>
      </c>
      <c r="D51" t="s">
        <v>175</v>
      </c>
      <c r="F51" s="2" t="s">
        <v>340</v>
      </c>
      <c r="G51" s="2" t="s">
        <v>340</v>
      </c>
      <c r="H51">
        <v>1</v>
      </c>
      <c r="J51" s="45">
        <f t="shared" si="0"/>
        <v>5864.217640876799</v>
      </c>
      <c r="K51" s="43">
        <f t="shared" si="1"/>
        <v>0</v>
      </c>
      <c r="L51">
        <v>1</v>
      </c>
      <c r="N51" s="9">
        <f t="shared" si="2"/>
        <v>5864.217640876799</v>
      </c>
      <c r="O51" s="9">
        <f t="shared" si="3"/>
        <v>0</v>
      </c>
    </row>
    <row r="52" spans="1:15" ht="12.75">
      <c r="A52">
        <v>109</v>
      </c>
      <c r="B52">
        <v>199309</v>
      </c>
      <c r="C52">
        <v>2680.5039181323</v>
      </c>
      <c r="D52" t="s">
        <v>175</v>
      </c>
      <c r="F52" s="2" t="s">
        <v>301</v>
      </c>
      <c r="G52" s="2" t="s">
        <v>301</v>
      </c>
      <c r="H52">
        <v>1</v>
      </c>
      <c r="J52" s="45">
        <f t="shared" si="0"/>
        <v>2680.5039181323</v>
      </c>
      <c r="K52" s="43">
        <f t="shared" si="1"/>
        <v>0</v>
      </c>
      <c r="L52">
        <v>1</v>
      </c>
      <c r="N52" s="9">
        <f t="shared" si="2"/>
        <v>2680.5039181323</v>
      </c>
      <c r="O52" s="9">
        <f t="shared" si="3"/>
        <v>0</v>
      </c>
    </row>
    <row r="53" spans="1:15" ht="12.75">
      <c r="A53">
        <v>109</v>
      </c>
      <c r="B53">
        <v>199438</v>
      </c>
      <c r="C53">
        <v>1801.1855962649</v>
      </c>
      <c r="D53" t="s">
        <v>175</v>
      </c>
      <c r="F53" s="2" t="s">
        <v>301</v>
      </c>
      <c r="G53" s="2" t="s">
        <v>301</v>
      </c>
      <c r="H53">
        <v>1</v>
      </c>
      <c r="J53" s="45">
        <f t="shared" si="0"/>
        <v>1801.1855962649</v>
      </c>
      <c r="K53" s="43">
        <f t="shared" si="1"/>
        <v>0</v>
      </c>
      <c r="L53">
        <v>1</v>
      </c>
      <c r="N53" s="9">
        <f t="shared" si="2"/>
        <v>1801.1855962649</v>
      </c>
      <c r="O53" s="9">
        <f t="shared" si="3"/>
        <v>0</v>
      </c>
    </row>
    <row r="54" spans="1:15" ht="12.75">
      <c r="A54">
        <v>109</v>
      </c>
      <c r="B54">
        <v>199841</v>
      </c>
      <c r="C54">
        <v>2227.2637860178997</v>
      </c>
      <c r="D54" t="s">
        <v>175</v>
      </c>
      <c r="F54" s="2" t="s">
        <v>345</v>
      </c>
      <c r="G54" s="2" t="s">
        <v>345</v>
      </c>
      <c r="H54">
        <v>1</v>
      </c>
      <c r="J54" s="45">
        <f t="shared" si="0"/>
        <v>2227.2637860178997</v>
      </c>
      <c r="K54" s="43">
        <f t="shared" si="1"/>
        <v>0</v>
      </c>
      <c r="L54">
        <v>1</v>
      </c>
      <c r="N54" s="9">
        <f t="shared" si="2"/>
        <v>2227.2637860178997</v>
      </c>
      <c r="O54" s="9">
        <f t="shared" si="3"/>
        <v>0</v>
      </c>
    </row>
    <row r="55" spans="1:15" ht="12.75">
      <c r="A55">
        <v>109</v>
      </c>
      <c r="B55">
        <v>199884</v>
      </c>
      <c r="C55">
        <v>2473.9970022569996</v>
      </c>
      <c r="D55" t="s">
        <v>175</v>
      </c>
      <c r="F55" s="2" t="s">
        <v>345</v>
      </c>
      <c r="G55" s="2" t="s">
        <v>345</v>
      </c>
      <c r="H55">
        <v>1</v>
      </c>
      <c r="J55" s="45">
        <f t="shared" si="0"/>
        <v>2473.9970022569996</v>
      </c>
      <c r="K55" s="43">
        <f t="shared" si="1"/>
        <v>0</v>
      </c>
      <c r="L55">
        <v>1</v>
      </c>
      <c r="N55" s="9">
        <f t="shared" si="2"/>
        <v>2473.9970022569996</v>
      </c>
      <c r="O55" s="9">
        <f t="shared" si="3"/>
        <v>0</v>
      </c>
    </row>
    <row r="56" spans="1:15" ht="12.75">
      <c r="A56">
        <v>109</v>
      </c>
      <c r="B56">
        <v>199963</v>
      </c>
      <c r="C56">
        <v>2658.5549765787996</v>
      </c>
      <c r="D56" t="s">
        <v>175</v>
      </c>
      <c r="F56" s="2" t="s">
        <v>301</v>
      </c>
      <c r="G56" s="2" t="s">
        <v>301</v>
      </c>
      <c r="H56">
        <v>1</v>
      </c>
      <c r="J56" s="45">
        <f t="shared" si="0"/>
        <v>2658.5549765787996</v>
      </c>
      <c r="K56" s="43">
        <f t="shared" si="1"/>
        <v>0</v>
      </c>
      <c r="L56">
        <v>1</v>
      </c>
      <c r="N56" s="9">
        <f t="shared" si="2"/>
        <v>2658.5549765787996</v>
      </c>
      <c r="O56" s="9">
        <f t="shared" si="3"/>
        <v>0</v>
      </c>
    </row>
    <row r="57" spans="1:15" ht="12.75">
      <c r="A57">
        <v>109</v>
      </c>
      <c r="B57">
        <v>199326</v>
      </c>
      <c r="C57">
        <v>4673.1569741175</v>
      </c>
      <c r="D57" t="s">
        <v>175</v>
      </c>
      <c r="F57" s="2" t="s">
        <v>301</v>
      </c>
      <c r="G57" s="2" t="s">
        <v>301</v>
      </c>
      <c r="H57">
        <v>1</v>
      </c>
      <c r="J57" s="45">
        <f t="shared" si="0"/>
        <v>4673.1569741175</v>
      </c>
      <c r="K57" s="43">
        <f t="shared" si="1"/>
        <v>0</v>
      </c>
      <c r="L57">
        <v>1</v>
      </c>
      <c r="N57" s="9">
        <f t="shared" si="2"/>
        <v>4673.1569741175</v>
      </c>
      <c r="O57" s="9">
        <f t="shared" si="3"/>
        <v>0</v>
      </c>
    </row>
    <row r="58" spans="1:15" ht="12.75">
      <c r="A58">
        <v>109</v>
      </c>
      <c r="B58">
        <v>199241</v>
      </c>
      <c r="C58">
        <v>3096.6523854956</v>
      </c>
      <c r="D58" t="s">
        <v>175</v>
      </c>
      <c r="F58" s="2" t="s">
        <v>354</v>
      </c>
      <c r="G58" s="2" t="s">
        <v>301</v>
      </c>
      <c r="H58">
        <v>1</v>
      </c>
      <c r="J58" s="45">
        <f t="shared" si="0"/>
        <v>3096.6523854956</v>
      </c>
      <c r="K58" s="43">
        <f t="shared" si="1"/>
        <v>0</v>
      </c>
      <c r="L58">
        <v>0.8</v>
      </c>
      <c r="M58">
        <v>0.1</v>
      </c>
      <c r="N58" s="9">
        <f t="shared" si="2"/>
        <v>2477.32190839648</v>
      </c>
      <c r="O58" s="9">
        <f t="shared" si="3"/>
        <v>309.66523854956</v>
      </c>
    </row>
    <row r="59" spans="1:15" ht="12.75">
      <c r="A59">
        <v>109</v>
      </c>
      <c r="B59">
        <v>199162</v>
      </c>
      <c r="C59">
        <v>1559.8666512506</v>
      </c>
      <c r="D59" t="s">
        <v>175</v>
      </c>
      <c r="F59" s="2" t="s">
        <v>345</v>
      </c>
      <c r="G59" s="2" t="s">
        <v>345</v>
      </c>
      <c r="H59">
        <v>1</v>
      </c>
      <c r="J59" s="45">
        <f t="shared" si="0"/>
        <v>1559.8666512506</v>
      </c>
      <c r="K59" s="43">
        <f t="shared" si="1"/>
        <v>0</v>
      </c>
      <c r="L59">
        <v>1</v>
      </c>
      <c r="N59" s="9">
        <f t="shared" si="2"/>
        <v>1559.8666512506</v>
      </c>
      <c r="O59" s="9">
        <f t="shared" si="3"/>
        <v>0</v>
      </c>
    </row>
    <row r="60" spans="1:15" ht="12.75">
      <c r="A60">
        <v>370</v>
      </c>
      <c r="B60">
        <v>200474</v>
      </c>
      <c r="C60">
        <v>13405.526199811999</v>
      </c>
      <c r="D60" t="s">
        <v>175</v>
      </c>
      <c r="F60" s="2" t="s">
        <v>34</v>
      </c>
      <c r="G60" s="2" t="s">
        <v>34</v>
      </c>
      <c r="H60">
        <v>1</v>
      </c>
      <c r="J60" s="45">
        <f t="shared" si="0"/>
        <v>13405.526199811999</v>
      </c>
      <c r="K60" s="43">
        <f t="shared" si="1"/>
        <v>0</v>
      </c>
      <c r="L60">
        <v>1</v>
      </c>
      <c r="N60" s="9">
        <f t="shared" si="2"/>
        <v>13405.526199811999</v>
      </c>
      <c r="O60" s="9">
        <f t="shared" si="3"/>
        <v>0</v>
      </c>
    </row>
    <row r="61" spans="1:15" ht="12.75">
      <c r="A61">
        <v>370</v>
      </c>
      <c r="B61">
        <v>200481</v>
      </c>
      <c r="C61">
        <v>3890.2144932820997</v>
      </c>
      <c r="D61" t="s">
        <v>175</v>
      </c>
      <c r="F61" s="2" t="s">
        <v>122</v>
      </c>
      <c r="G61" s="2" t="s">
        <v>34</v>
      </c>
      <c r="H61">
        <v>1</v>
      </c>
      <c r="J61" s="45">
        <f t="shared" si="0"/>
        <v>3890.2144932820997</v>
      </c>
      <c r="K61" s="43">
        <f t="shared" si="1"/>
        <v>0</v>
      </c>
      <c r="L61">
        <v>0.5</v>
      </c>
      <c r="M61">
        <v>0.25</v>
      </c>
      <c r="N61" s="9">
        <f t="shared" si="2"/>
        <v>1945.1072466410499</v>
      </c>
      <c r="O61" s="9">
        <f t="shared" si="3"/>
        <v>972.5536233205249</v>
      </c>
    </row>
    <row r="62" spans="1:15" ht="12.75">
      <c r="A62">
        <v>376</v>
      </c>
      <c r="B62">
        <v>200770</v>
      </c>
      <c r="C62">
        <v>4215.0666710511</v>
      </c>
      <c r="D62" t="s">
        <v>175</v>
      </c>
      <c r="F62" s="2" t="s">
        <v>59</v>
      </c>
      <c r="G62" s="2" t="s">
        <v>59</v>
      </c>
      <c r="H62">
        <v>1</v>
      </c>
      <c r="J62" s="45">
        <f t="shared" si="0"/>
        <v>4215.0666710511</v>
      </c>
      <c r="K62" s="43">
        <f t="shared" si="1"/>
        <v>0</v>
      </c>
      <c r="L62">
        <v>1</v>
      </c>
      <c r="N62" s="9">
        <f t="shared" si="2"/>
        <v>4215.0666710511</v>
      </c>
      <c r="O62" s="9">
        <f t="shared" si="3"/>
        <v>0</v>
      </c>
    </row>
    <row r="63" spans="1:15" ht="12.75">
      <c r="A63">
        <v>376</v>
      </c>
      <c r="B63">
        <v>200824</v>
      </c>
      <c r="C63">
        <v>9597.4378739521</v>
      </c>
      <c r="D63" t="s">
        <v>175</v>
      </c>
      <c r="F63" s="2" t="s">
        <v>36</v>
      </c>
      <c r="G63" s="2" t="s">
        <v>36</v>
      </c>
      <c r="H63">
        <v>1</v>
      </c>
      <c r="J63" s="45">
        <f t="shared" si="0"/>
        <v>9597.4378739521</v>
      </c>
      <c r="K63" s="43">
        <f t="shared" si="1"/>
        <v>0</v>
      </c>
      <c r="L63">
        <v>1</v>
      </c>
      <c r="N63" s="9">
        <f t="shared" si="2"/>
        <v>9597.4378739521</v>
      </c>
      <c r="O63" s="9">
        <f t="shared" si="3"/>
        <v>0</v>
      </c>
    </row>
    <row r="64" spans="1:15" ht="12.75">
      <c r="A64">
        <v>109</v>
      </c>
      <c r="B64">
        <v>200466</v>
      </c>
      <c r="C64">
        <v>24468.441277833997</v>
      </c>
      <c r="D64" t="s">
        <v>175</v>
      </c>
      <c r="F64" s="2" t="s">
        <v>301</v>
      </c>
      <c r="G64" s="2" t="s">
        <v>301</v>
      </c>
      <c r="H64">
        <v>1</v>
      </c>
      <c r="J64" s="45">
        <f t="shared" si="0"/>
        <v>24468.441277833997</v>
      </c>
      <c r="K64" s="43">
        <f t="shared" si="1"/>
        <v>0</v>
      </c>
      <c r="L64">
        <v>1</v>
      </c>
      <c r="N64" s="9">
        <f t="shared" si="2"/>
        <v>24468.441277833997</v>
      </c>
      <c r="O64" s="9">
        <f t="shared" si="3"/>
        <v>0</v>
      </c>
    </row>
    <row r="65" spans="1:15" ht="12.75">
      <c r="A65">
        <v>109</v>
      </c>
      <c r="B65">
        <v>200879</v>
      </c>
      <c r="C65">
        <v>3510.0211595455</v>
      </c>
      <c r="D65" t="s">
        <v>175</v>
      </c>
      <c r="F65" s="2" t="s">
        <v>323</v>
      </c>
      <c r="G65" s="2" t="s">
        <v>323</v>
      </c>
      <c r="H65">
        <v>1</v>
      </c>
      <c r="J65" s="45">
        <f t="shared" si="0"/>
        <v>3510.0211595455</v>
      </c>
      <c r="K65" s="43">
        <f t="shared" si="1"/>
        <v>0</v>
      </c>
      <c r="L65">
        <v>1</v>
      </c>
      <c r="N65" s="9">
        <f t="shared" si="2"/>
        <v>3510.0211595455</v>
      </c>
      <c r="O65" s="9">
        <f t="shared" si="3"/>
        <v>0</v>
      </c>
    </row>
    <row r="66" spans="1:15" ht="12.75">
      <c r="A66">
        <v>109</v>
      </c>
      <c r="B66">
        <v>200784</v>
      </c>
      <c r="C66">
        <v>5104.3615003724</v>
      </c>
      <c r="D66" t="s">
        <v>175</v>
      </c>
      <c r="F66" s="2" t="s">
        <v>323</v>
      </c>
      <c r="G66" s="2" t="s">
        <v>301</v>
      </c>
      <c r="I66">
        <v>0.5</v>
      </c>
      <c r="J66" s="45">
        <f t="shared" si="0"/>
        <v>0</v>
      </c>
      <c r="K66" s="43">
        <f t="shared" si="1"/>
        <v>2552.1807501862</v>
      </c>
      <c r="L66">
        <v>1</v>
      </c>
      <c r="N66" s="9">
        <f t="shared" si="2"/>
        <v>5104.3615003724</v>
      </c>
      <c r="O66" s="9">
        <f t="shared" si="3"/>
        <v>0</v>
      </c>
    </row>
    <row r="67" spans="1:15" ht="12.75">
      <c r="A67">
        <v>109</v>
      </c>
      <c r="B67">
        <v>201182</v>
      </c>
      <c r="C67">
        <v>4781.6888748975</v>
      </c>
      <c r="D67" t="s">
        <v>175</v>
      </c>
      <c r="F67" s="2" t="s">
        <v>353</v>
      </c>
      <c r="G67" s="2" t="s">
        <v>355</v>
      </c>
      <c r="H67">
        <v>1</v>
      </c>
      <c r="J67" s="45">
        <f t="shared" si="0"/>
        <v>4781.6888748975</v>
      </c>
      <c r="K67" s="43">
        <f t="shared" si="1"/>
        <v>0</v>
      </c>
      <c r="L67">
        <v>0.5</v>
      </c>
      <c r="M67">
        <v>0.25</v>
      </c>
      <c r="N67" s="9">
        <f t="shared" si="2"/>
        <v>2390.84443744875</v>
      </c>
      <c r="O67" s="9">
        <f t="shared" si="3"/>
        <v>1195.422218724375</v>
      </c>
    </row>
    <row r="68" spans="1:15" ht="12.75">
      <c r="A68">
        <v>109</v>
      </c>
      <c r="B68">
        <v>201348</v>
      </c>
      <c r="C68">
        <v>6304.1803178713</v>
      </c>
      <c r="D68" t="s">
        <v>175</v>
      </c>
      <c r="F68" s="2" t="s">
        <v>356</v>
      </c>
      <c r="G68" s="2" t="s">
        <v>49</v>
      </c>
      <c r="H68">
        <v>1</v>
      </c>
      <c r="J68" s="45">
        <f t="shared" si="0"/>
        <v>6304.1803178713</v>
      </c>
      <c r="K68" s="43">
        <f t="shared" si="1"/>
        <v>0</v>
      </c>
      <c r="L68">
        <v>0.5</v>
      </c>
      <c r="M68">
        <v>0.25</v>
      </c>
      <c r="N68" s="9">
        <f t="shared" si="2"/>
        <v>3152.09015893565</v>
      </c>
      <c r="O68" s="9">
        <f t="shared" si="3"/>
        <v>1576.045079467825</v>
      </c>
    </row>
    <row r="69" spans="1:15" ht="12.75">
      <c r="A69">
        <v>109</v>
      </c>
      <c r="B69">
        <v>201339</v>
      </c>
      <c r="C69">
        <v>14510.844598603999</v>
      </c>
      <c r="D69" t="s">
        <v>175</v>
      </c>
      <c r="F69" s="2" t="s">
        <v>35</v>
      </c>
      <c r="G69" s="2" t="s">
        <v>49</v>
      </c>
      <c r="H69">
        <v>1</v>
      </c>
      <c r="J69" s="45">
        <f t="shared" si="0"/>
        <v>14510.844598603999</v>
      </c>
      <c r="K69" s="43">
        <f t="shared" si="1"/>
        <v>0</v>
      </c>
      <c r="L69">
        <v>1</v>
      </c>
      <c r="N69" s="9">
        <f t="shared" si="2"/>
        <v>14510.844598603999</v>
      </c>
      <c r="O69" s="9">
        <f t="shared" si="3"/>
        <v>0</v>
      </c>
    </row>
    <row r="70" spans="1:15" ht="12.75">
      <c r="A70">
        <v>109</v>
      </c>
      <c r="B70">
        <v>201172</v>
      </c>
      <c r="C70">
        <v>13525.201314561</v>
      </c>
      <c r="D70" t="s">
        <v>175</v>
      </c>
      <c r="F70" s="2" t="s">
        <v>323</v>
      </c>
      <c r="G70" s="2" t="s">
        <v>323</v>
      </c>
      <c r="H70">
        <v>1</v>
      </c>
      <c r="J70" s="45">
        <f t="shared" si="0"/>
        <v>13525.201314561</v>
      </c>
      <c r="K70" s="43">
        <f t="shared" si="1"/>
        <v>0</v>
      </c>
      <c r="L70">
        <v>1</v>
      </c>
      <c r="N70" s="9">
        <f t="shared" si="2"/>
        <v>13525.201314561</v>
      </c>
      <c r="O70" s="9">
        <f t="shared" si="3"/>
        <v>0</v>
      </c>
    </row>
    <row r="71" spans="1:15" ht="12.75">
      <c r="A71">
        <v>109</v>
      </c>
      <c r="B71">
        <v>201312</v>
      </c>
      <c r="C71">
        <v>4530.9109207353995</v>
      </c>
      <c r="D71" t="s">
        <v>175</v>
      </c>
      <c r="F71" s="2" t="s">
        <v>345</v>
      </c>
      <c r="G71" s="2" t="s">
        <v>301</v>
      </c>
      <c r="I71">
        <v>0.5</v>
      </c>
      <c r="J71" s="45">
        <f t="shared" si="0"/>
        <v>0</v>
      </c>
      <c r="K71" s="43">
        <f t="shared" si="1"/>
        <v>2265.4554603676997</v>
      </c>
      <c r="M71">
        <v>0.5</v>
      </c>
      <c r="N71" s="9">
        <f t="shared" si="2"/>
        <v>0</v>
      </c>
      <c r="O71" s="9">
        <f t="shared" si="3"/>
        <v>2265.4554603676997</v>
      </c>
    </row>
    <row r="72" spans="1:15" ht="12.75">
      <c r="A72">
        <v>109</v>
      </c>
      <c r="B72">
        <v>201338</v>
      </c>
      <c r="C72">
        <v>6754.5701134731</v>
      </c>
      <c r="D72" t="s">
        <v>175</v>
      </c>
      <c r="F72" s="2" t="s">
        <v>353</v>
      </c>
      <c r="G72" s="2" t="s">
        <v>353</v>
      </c>
      <c r="H72">
        <v>1</v>
      </c>
      <c r="J72" s="45">
        <f aca="true" t="shared" si="4" ref="J72:J135">H72*C72</f>
        <v>6754.5701134731</v>
      </c>
      <c r="K72" s="43">
        <f aca="true" t="shared" si="5" ref="K72:K135">I72*C72</f>
        <v>0</v>
      </c>
      <c r="L72">
        <v>1</v>
      </c>
      <c r="N72" s="9">
        <f aca="true" t="shared" si="6" ref="N72:N135">L72*C72</f>
        <v>6754.5701134731</v>
      </c>
      <c r="O72" s="9">
        <f aca="true" t="shared" si="7" ref="O72:O135">M72*C72</f>
        <v>0</v>
      </c>
    </row>
    <row r="73" spans="1:15" ht="12.75">
      <c r="A73">
        <v>368</v>
      </c>
      <c r="B73">
        <v>201477</v>
      </c>
      <c r="C73">
        <v>13253.342713189999</v>
      </c>
      <c r="D73" t="s">
        <v>175</v>
      </c>
      <c r="F73" s="2" t="s">
        <v>59</v>
      </c>
      <c r="G73" s="2" t="s">
        <v>59</v>
      </c>
      <c r="H73">
        <v>1</v>
      </c>
      <c r="J73" s="45">
        <f t="shared" si="4"/>
        <v>13253.342713189999</v>
      </c>
      <c r="K73" s="43">
        <f t="shared" si="5"/>
        <v>0</v>
      </c>
      <c r="L73">
        <v>1</v>
      </c>
      <c r="N73" s="9">
        <f t="shared" si="6"/>
        <v>13253.342713189999</v>
      </c>
      <c r="O73" s="9">
        <f t="shared" si="7"/>
        <v>0</v>
      </c>
    </row>
    <row r="74" spans="1:15" ht="12.75">
      <c r="A74">
        <v>370</v>
      </c>
      <c r="B74">
        <v>200659</v>
      </c>
      <c r="C74">
        <v>8399.0940601639</v>
      </c>
      <c r="D74" t="s">
        <v>175</v>
      </c>
      <c r="F74" s="2" t="s">
        <v>59</v>
      </c>
      <c r="G74" s="2" t="s">
        <v>59</v>
      </c>
      <c r="H74">
        <v>1</v>
      </c>
      <c r="J74" s="45">
        <f t="shared" si="4"/>
        <v>8399.0940601639</v>
      </c>
      <c r="K74" s="43">
        <f t="shared" si="5"/>
        <v>0</v>
      </c>
      <c r="L74">
        <v>1</v>
      </c>
      <c r="N74" s="9">
        <f t="shared" si="6"/>
        <v>8399.0940601639</v>
      </c>
      <c r="O74" s="9">
        <f t="shared" si="7"/>
        <v>0</v>
      </c>
    </row>
    <row r="75" spans="1:15" ht="12.75">
      <c r="A75">
        <v>368</v>
      </c>
      <c r="B75">
        <v>201583</v>
      </c>
      <c r="C75">
        <v>6380.3506651595</v>
      </c>
      <c r="D75" t="s">
        <v>175</v>
      </c>
      <c r="F75" s="2" t="s">
        <v>34</v>
      </c>
      <c r="G75" s="2" t="s">
        <v>34</v>
      </c>
      <c r="H75">
        <v>1</v>
      </c>
      <c r="J75" s="45">
        <f t="shared" si="4"/>
        <v>6380.3506651595</v>
      </c>
      <c r="K75" s="43">
        <f t="shared" si="5"/>
        <v>0</v>
      </c>
      <c r="L75">
        <v>1</v>
      </c>
      <c r="N75" s="9">
        <f t="shared" si="6"/>
        <v>6380.3506651595</v>
      </c>
      <c r="O75" s="9">
        <f t="shared" si="7"/>
        <v>0</v>
      </c>
    </row>
    <row r="76" spans="1:15" ht="12.75">
      <c r="A76">
        <v>109</v>
      </c>
      <c r="B76">
        <v>201689</v>
      </c>
      <c r="C76">
        <v>2074.3120414726</v>
      </c>
      <c r="D76" t="s">
        <v>175</v>
      </c>
      <c r="F76" s="2" t="s">
        <v>35</v>
      </c>
      <c r="G76" s="2" t="s">
        <v>49</v>
      </c>
      <c r="H76">
        <v>1</v>
      </c>
      <c r="J76" s="45">
        <f t="shared" si="4"/>
        <v>2074.3120414726</v>
      </c>
      <c r="K76" s="43">
        <f t="shared" si="5"/>
        <v>0</v>
      </c>
      <c r="L76">
        <v>1</v>
      </c>
      <c r="N76" s="9">
        <f t="shared" si="6"/>
        <v>2074.3120414726</v>
      </c>
      <c r="O76" s="9">
        <f t="shared" si="7"/>
        <v>0</v>
      </c>
    </row>
    <row r="77" spans="1:15" ht="12.75">
      <c r="A77">
        <v>368</v>
      </c>
      <c r="B77">
        <v>201742</v>
      </c>
      <c r="C77">
        <v>2932.6832951978</v>
      </c>
      <c r="D77" t="s">
        <v>175</v>
      </c>
      <c r="F77" s="2" t="s">
        <v>33</v>
      </c>
      <c r="G77" s="2" t="s">
        <v>49</v>
      </c>
      <c r="H77">
        <v>1</v>
      </c>
      <c r="J77" s="45">
        <f t="shared" si="4"/>
        <v>2932.6832951978</v>
      </c>
      <c r="K77" s="43">
        <f t="shared" si="5"/>
        <v>0</v>
      </c>
      <c r="L77">
        <v>0.8</v>
      </c>
      <c r="M77">
        <v>0.1</v>
      </c>
      <c r="N77" s="9">
        <f t="shared" si="6"/>
        <v>2346.14663615824</v>
      </c>
      <c r="O77" s="9">
        <f t="shared" si="7"/>
        <v>293.26832951978</v>
      </c>
    </row>
    <row r="78" spans="1:15" ht="12.75">
      <c r="A78">
        <v>368</v>
      </c>
      <c r="B78">
        <v>201753</v>
      </c>
      <c r="C78">
        <v>10511.434773075</v>
      </c>
      <c r="D78" t="s">
        <v>175</v>
      </c>
      <c r="F78" s="2" t="s">
        <v>314</v>
      </c>
      <c r="G78" s="2" t="s">
        <v>34</v>
      </c>
      <c r="H78">
        <v>1</v>
      </c>
      <c r="J78" s="45">
        <f t="shared" si="4"/>
        <v>10511.434773075</v>
      </c>
      <c r="K78" s="43">
        <f t="shared" si="5"/>
        <v>0</v>
      </c>
      <c r="L78">
        <v>0.8</v>
      </c>
      <c r="N78" s="9">
        <f t="shared" si="6"/>
        <v>8409.14781846</v>
      </c>
      <c r="O78" s="9">
        <f t="shared" si="7"/>
        <v>0</v>
      </c>
    </row>
    <row r="79" spans="1:15" ht="12.75">
      <c r="A79">
        <v>368</v>
      </c>
      <c r="B79">
        <v>201901</v>
      </c>
      <c r="C79">
        <v>7945.3503370973995</v>
      </c>
      <c r="D79" t="s">
        <v>175</v>
      </c>
      <c r="F79" s="2" t="s">
        <v>66</v>
      </c>
      <c r="G79" s="2" t="s">
        <v>59</v>
      </c>
      <c r="H79">
        <v>1</v>
      </c>
      <c r="J79" s="45">
        <f t="shared" si="4"/>
        <v>7945.3503370973995</v>
      </c>
      <c r="K79" s="43">
        <f t="shared" si="5"/>
        <v>0</v>
      </c>
      <c r="L79">
        <v>0.5</v>
      </c>
      <c r="M79">
        <v>0.25</v>
      </c>
      <c r="N79" s="9">
        <f t="shared" si="6"/>
        <v>3972.6751685486997</v>
      </c>
      <c r="O79" s="9">
        <f t="shared" si="7"/>
        <v>1986.3375842743499</v>
      </c>
    </row>
    <row r="80" spans="1:15" ht="12.75">
      <c r="A80">
        <v>368</v>
      </c>
      <c r="B80">
        <v>201968</v>
      </c>
      <c r="C80">
        <v>6997.641683086799</v>
      </c>
      <c r="D80" t="s">
        <v>175</v>
      </c>
      <c r="F80" s="2" t="s">
        <v>59</v>
      </c>
      <c r="G80" s="2" t="s">
        <v>59</v>
      </c>
      <c r="H80">
        <v>1</v>
      </c>
      <c r="J80" s="45">
        <f t="shared" si="4"/>
        <v>6997.641683086799</v>
      </c>
      <c r="K80" s="43">
        <f t="shared" si="5"/>
        <v>0</v>
      </c>
      <c r="L80">
        <v>1</v>
      </c>
      <c r="N80" s="9">
        <f t="shared" si="6"/>
        <v>6997.641683086799</v>
      </c>
      <c r="O80" s="9">
        <f t="shared" si="7"/>
        <v>0</v>
      </c>
    </row>
    <row r="81" spans="1:15" ht="12.75">
      <c r="A81">
        <v>109</v>
      </c>
      <c r="B81">
        <v>201850</v>
      </c>
      <c r="C81">
        <v>3113.8297618347997</v>
      </c>
      <c r="D81" t="s">
        <v>175</v>
      </c>
      <c r="F81" s="2" t="s">
        <v>301</v>
      </c>
      <c r="G81" s="2" t="s">
        <v>301</v>
      </c>
      <c r="H81">
        <v>1</v>
      </c>
      <c r="J81" s="45">
        <f t="shared" si="4"/>
        <v>3113.8297618347997</v>
      </c>
      <c r="K81" s="43">
        <f t="shared" si="5"/>
        <v>0</v>
      </c>
      <c r="L81">
        <v>1</v>
      </c>
      <c r="N81" s="9">
        <f t="shared" si="6"/>
        <v>3113.8297618347997</v>
      </c>
      <c r="O81" s="9">
        <f t="shared" si="7"/>
        <v>0</v>
      </c>
    </row>
    <row r="82" spans="1:15" ht="12.75">
      <c r="A82">
        <v>109</v>
      </c>
      <c r="B82">
        <v>201663</v>
      </c>
      <c r="C82">
        <v>5566.473242860299</v>
      </c>
      <c r="D82" t="s">
        <v>175</v>
      </c>
      <c r="F82" s="2" t="s">
        <v>352</v>
      </c>
      <c r="G82" s="2" t="s">
        <v>301</v>
      </c>
      <c r="H82">
        <v>1</v>
      </c>
      <c r="J82" s="45">
        <f t="shared" si="4"/>
        <v>5566.473242860299</v>
      </c>
      <c r="K82" s="43">
        <f t="shared" si="5"/>
        <v>0</v>
      </c>
      <c r="L82">
        <v>0.5</v>
      </c>
      <c r="M82">
        <v>0.25</v>
      </c>
      <c r="N82" s="9">
        <f t="shared" si="6"/>
        <v>2783.2366214301496</v>
      </c>
      <c r="O82" s="9">
        <f t="shared" si="7"/>
        <v>1391.6183107150748</v>
      </c>
    </row>
    <row r="83" spans="1:15" ht="12.75">
      <c r="A83">
        <v>109</v>
      </c>
      <c r="B83">
        <v>201739</v>
      </c>
      <c r="C83">
        <v>2014.0963474311998</v>
      </c>
      <c r="D83" t="s">
        <v>175</v>
      </c>
      <c r="F83" s="2" t="s">
        <v>201</v>
      </c>
      <c r="G83" s="2" t="s">
        <v>49</v>
      </c>
      <c r="H83">
        <v>1</v>
      </c>
      <c r="J83" s="45">
        <f t="shared" si="4"/>
        <v>2014.0963474311998</v>
      </c>
      <c r="K83" s="43">
        <f t="shared" si="5"/>
        <v>0</v>
      </c>
      <c r="L83">
        <v>1</v>
      </c>
      <c r="N83" s="9">
        <f t="shared" si="6"/>
        <v>2014.0963474311998</v>
      </c>
      <c r="O83" s="9">
        <f t="shared" si="7"/>
        <v>0</v>
      </c>
    </row>
    <row r="84" spans="1:15" ht="12.75">
      <c r="A84">
        <v>109</v>
      </c>
      <c r="B84">
        <v>202172</v>
      </c>
      <c r="C84">
        <v>3886.9299532343</v>
      </c>
      <c r="D84" t="s">
        <v>175</v>
      </c>
      <c r="F84" s="2" t="s">
        <v>301</v>
      </c>
      <c r="G84" s="2" t="s">
        <v>301</v>
      </c>
      <c r="H84">
        <v>1</v>
      </c>
      <c r="J84" s="45">
        <f t="shared" si="4"/>
        <v>3886.9299532343</v>
      </c>
      <c r="K84" s="43">
        <f t="shared" si="5"/>
        <v>0</v>
      </c>
      <c r="L84">
        <v>1</v>
      </c>
      <c r="N84" s="9">
        <f t="shared" si="6"/>
        <v>3886.9299532343</v>
      </c>
      <c r="O84" s="9">
        <f t="shared" si="7"/>
        <v>0</v>
      </c>
    </row>
    <row r="85" spans="1:15" ht="12.75">
      <c r="A85">
        <v>109</v>
      </c>
      <c r="B85">
        <v>202552</v>
      </c>
      <c r="C85">
        <v>1729.9773187767998</v>
      </c>
      <c r="D85" t="s">
        <v>175</v>
      </c>
      <c r="F85" s="2" t="s">
        <v>357</v>
      </c>
      <c r="G85" s="2" t="s">
        <v>49</v>
      </c>
      <c r="H85">
        <v>1</v>
      </c>
      <c r="J85" s="45">
        <f t="shared" si="4"/>
        <v>1729.9773187767998</v>
      </c>
      <c r="K85" s="43">
        <f t="shared" si="5"/>
        <v>0</v>
      </c>
      <c r="L85">
        <v>0.5</v>
      </c>
      <c r="M85">
        <v>0.25</v>
      </c>
      <c r="N85" s="9">
        <f t="shared" si="6"/>
        <v>864.9886593883999</v>
      </c>
      <c r="O85" s="9">
        <f t="shared" si="7"/>
        <v>432.49432969419996</v>
      </c>
    </row>
    <row r="86" spans="1:15" ht="12.75">
      <c r="A86">
        <v>109</v>
      </c>
      <c r="B86">
        <v>202437</v>
      </c>
      <c r="C86">
        <v>4296.0838103062</v>
      </c>
      <c r="D86" t="s">
        <v>175</v>
      </c>
      <c r="F86" s="2" t="s">
        <v>357</v>
      </c>
      <c r="G86" s="2" t="s">
        <v>49</v>
      </c>
      <c r="H86">
        <v>1</v>
      </c>
      <c r="J86" s="45">
        <f t="shared" si="4"/>
        <v>4296.0838103062</v>
      </c>
      <c r="K86" s="43">
        <f t="shared" si="5"/>
        <v>0</v>
      </c>
      <c r="L86">
        <v>0.5</v>
      </c>
      <c r="M86">
        <v>0.25</v>
      </c>
      <c r="N86" s="9">
        <f t="shared" si="6"/>
        <v>2148.0419051531</v>
      </c>
      <c r="O86" s="9">
        <f t="shared" si="7"/>
        <v>1074.02095257655</v>
      </c>
    </row>
    <row r="87" spans="1:15" ht="12.75">
      <c r="A87">
        <v>109</v>
      </c>
      <c r="B87">
        <v>202608</v>
      </c>
      <c r="C87">
        <v>7916.0289131259</v>
      </c>
      <c r="D87" t="s">
        <v>175</v>
      </c>
      <c r="F87" s="2" t="s">
        <v>35</v>
      </c>
      <c r="G87" s="2" t="s">
        <v>49</v>
      </c>
      <c r="H87">
        <v>1</v>
      </c>
      <c r="J87" s="45">
        <f t="shared" si="4"/>
        <v>7916.0289131259</v>
      </c>
      <c r="K87" s="43">
        <f t="shared" si="5"/>
        <v>0</v>
      </c>
      <c r="L87">
        <v>1</v>
      </c>
      <c r="N87" s="9">
        <f t="shared" si="6"/>
        <v>7916.0289131259</v>
      </c>
      <c r="O87" s="9">
        <f t="shared" si="7"/>
        <v>0</v>
      </c>
    </row>
    <row r="88" spans="1:15" ht="12.75">
      <c r="A88">
        <v>109</v>
      </c>
      <c r="B88">
        <v>202614</v>
      </c>
      <c r="C88">
        <v>4892.513784416</v>
      </c>
      <c r="D88" t="s">
        <v>175</v>
      </c>
      <c r="F88" s="2" t="s">
        <v>358</v>
      </c>
      <c r="G88" s="2" t="s">
        <v>49</v>
      </c>
      <c r="H88">
        <v>1</v>
      </c>
      <c r="J88" s="45">
        <f t="shared" si="4"/>
        <v>4892.513784416</v>
      </c>
      <c r="K88" s="43">
        <f t="shared" si="5"/>
        <v>0</v>
      </c>
      <c r="L88">
        <v>0.5</v>
      </c>
      <c r="M88">
        <v>0.25</v>
      </c>
      <c r="N88" s="9">
        <f t="shared" si="6"/>
        <v>2446.256892208</v>
      </c>
      <c r="O88" s="9">
        <f t="shared" si="7"/>
        <v>1223.128446104</v>
      </c>
    </row>
    <row r="89" spans="1:15" ht="12.75">
      <c r="A89">
        <v>109</v>
      </c>
      <c r="B89">
        <v>202604</v>
      </c>
      <c r="C89">
        <v>9944.751322749999</v>
      </c>
      <c r="D89" t="s">
        <v>175</v>
      </c>
      <c r="F89" s="2" t="s">
        <v>201</v>
      </c>
      <c r="G89" s="2" t="s">
        <v>49</v>
      </c>
      <c r="H89">
        <v>1</v>
      </c>
      <c r="J89" s="45">
        <f t="shared" si="4"/>
        <v>9944.751322749999</v>
      </c>
      <c r="K89" s="43">
        <f t="shared" si="5"/>
        <v>0</v>
      </c>
      <c r="L89">
        <v>1</v>
      </c>
      <c r="N89" s="9">
        <f t="shared" si="6"/>
        <v>9944.751322749999</v>
      </c>
      <c r="O89" s="9">
        <f t="shared" si="7"/>
        <v>0</v>
      </c>
    </row>
    <row r="90" spans="1:15" ht="12.75">
      <c r="A90">
        <v>109</v>
      </c>
      <c r="B90">
        <v>202786</v>
      </c>
      <c r="C90">
        <v>13473.450027841998</v>
      </c>
      <c r="D90" t="s">
        <v>175</v>
      </c>
      <c r="F90" s="2" t="s">
        <v>201</v>
      </c>
      <c r="G90" s="2" t="s">
        <v>49</v>
      </c>
      <c r="H90">
        <v>1</v>
      </c>
      <c r="J90" s="45">
        <f t="shared" si="4"/>
        <v>13473.450027841998</v>
      </c>
      <c r="K90" s="43">
        <f t="shared" si="5"/>
        <v>0</v>
      </c>
      <c r="L90">
        <v>1</v>
      </c>
      <c r="N90" s="9">
        <f t="shared" si="6"/>
        <v>13473.450027841998</v>
      </c>
      <c r="O90" s="9">
        <f t="shared" si="7"/>
        <v>0</v>
      </c>
    </row>
    <row r="91" spans="1:15" ht="12.75">
      <c r="A91">
        <v>109</v>
      </c>
      <c r="B91">
        <v>202944</v>
      </c>
      <c r="C91">
        <v>4226.0210874658</v>
      </c>
      <c r="D91" t="s">
        <v>175</v>
      </c>
      <c r="F91" s="2" t="s">
        <v>359</v>
      </c>
      <c r="G91" s="2" t="s">
        <v>49</v>
      </c>
      <c r="H91">
        <v>1</v>
      </c>
      <c r="J91" s="45">
        <f t="shared" si="4"/>
        <v>4226.0210874658</v>
      </c>
      <c r="K91" s="43">
        <f t="shared" si="5"/>
        <v>0</v>
      </c>
      <c r="L91">
        <v>0.5</v>
      </c>
      <c r="M91">
        <v>0.25</v>
      </c>
      <c r="N91" s="9">
        <f t="shared" si="6"/>
        <v>2113.0105437329</v>
      </c>
      <c r="O91" s="9">
        <f t="shared" si="7"/>
        <v>1056.50527186645</v>
      </c>
    </row>
    <row r="92" spans="1:15" ht="12.75">
      <c r="A92">
        <v>109</v>
      </c>
      <c r="B92">
        <v>203115</v>
      </c>
      <c r="C92">
        <v>11465.804052819</v>
      </c>
      <c r="D92" t="s">
        <v>175</v>
      </c>
      <c r="F92" s="2" t="s">
        <v>301</v>
      </c>
      <c r="G92" s="2" t="s">
        <v>301</v>
      </c>
      <c r="H92">
        <v>1</v>
      </c>
      <c r="J92" s="45">
        <f t="shared" si="4"/>
        <v>11465.804052819</v>
      </c>
      <c r="K92" s="43">
        <f t="shared" si="5"/>
        <v>0</v>
      </c>
      <c r="L92">
        <v>1</v>
      </c>
      <c r="N92" s="9">
        <f t="shared" si="6"/>
        <v>11465.804052819</v>
      </c>
      <c r="O92" s="9">
        <f t="shared" si="7"/>
        <v>0</v>
      </c>
    </row>
    <row r="93" spans="1:15" ht="12.75">
      <c r="A93">
        <v>133</v>
      </c>
      <c r="B93">
        <v>202882</v>
      </c>
      <c r="C93">
        <v>23033.853159792998</v>
      </c>
      <c r="D93" t="s">
        <v>175</v>
      </c>
      <c r="F93" s="2" t="s">
        <v>360</v>
      </c>
      <c r="G93" s="2" t="s">
        <v>34</v>
      </c>
      <c r="H93">
        <v>1</v>
      </c>
      <c r="J93" s="45">
        <f t="shared" si="4"/>
        <v>23033.853159792998</v>
      </c>
      <c r="K93" s="43">
        <f t="shared" si="5"/>
        <v>0</v>
      </c>
      <c r="L93">
        <v>0.5</v>
      </c>
      <c r="M93">
        <v>0.25</v>
      </c>
      <c r="N93" s="9">
        <f t="shared" si="6"/>
        <v>11516.926579896499</v>
      </c>
      <c r="O93" s="9">
        <f t="shared" si="7"/>
        <v>5758.463289948249</v>
      </c>
    </row>
    <row r="94" spans="1:15" ht="12.75">
      <c r="A94">
        <v>109</v>
      </c>
      <c r="B94">
        <v>203245</v>
      </c>
      <c r="C94">
        <v>6711.851801307899</v>
      </c>
      <c r="D94" t="s">
        <v>175</v>
      </c>
      <c r="F94" s="2" t="s">
        <v>201</v>
      </c>
      <c r="G94" s="2" t="s">
        <v>49</v>
      </c>
      <c r="H94">
        <v>1</v>
      </c>
      <c r="J94" s="45">
        <f t="shared" si="4"/>
        <v>6711.851801307899</v>
      </c>
      <c r="K94" s="43">
        <f t="shared" si="5"/>
        <v>0</v>
      </c>
      <c r="L94">
        <v>1</v>
      </c>
      <c r="N94" s="9">
        <f t="shared" si="6"/>
        <v>6711.851801307899</v>
      </c>
      <c r="O94" s="9">
        <f t="shared" si="7"/>
        <v>0</v>
      </c>
    </row>
    <row r="95" spans="1:15" ht="12.75">
      <c r="A95">
        <v>133</v>
      </c>
      <c r="B95">
        <v>203201</v>
      </c>
      <c r="C95">
        <v>3637.8209422341997</v>
      </c>
      <c r="D95" t="s">
        <v>175</v>
      </c>
      <c r="F95" s="2" t="s">
        <v>154</v>
      </c>
      <c r="G95" s="2" t="s">
        <v>34</v>
      </c>
      <c r="H95">
        <v>1</v>
      </c>
      <c r="J95" s="45">
        <f t="shared" si="4"/>
        <v>3637.8209422341997</v>
      </c>
      <c r="K95" s="43">
        <f t="shared" si="5"/>
        <v>0</v>
      </c>
      <c r="L95">
        <v>0.5</v>
      </c>
      <c r="M95">
        <v>0.25</v>
      </c>
      <c r="N95" s="9">
        <f t="shared" si="6"/>
        <v>1818.9104711170999</v>
      </c>
      <c r="O95" s="9">
        <f t="shared" si="7"/>
        <v>909.4552355585499</v>
      </c>
    </row>
    <row r="96" spans="1:15" ht="12.75">
      <c r="A96">
        <v>109</v>
      </c>
      <c r="B96">
        <v>203108</v>
      </c>
      <c r="C96">
        <v>7514.8269160339</v>
      </c>
      <c r="D96" t="s">
        <v>175</v>
      </c>
      <c r="F96" s="2" t="s">
        <v>361</v>
      </c>
      <c r="G96" s="2" t="s">
        <v>345</v>
      </c>
      <c r="H96">
        <v>1</v>
      </c>
      <c r="J96" s="45">
        <f t="shared" si="4"/>
        <v>7514.8269160339</v>
      </c>
      <c r="K96" s="43">
        <f t="shared" si="5"/>
        <v>0</v>
      </c>
      <c r="L96">
        <v>0.5</v>
      </c>
      <c r="M96">
        <v>0.25</v>
      </c>
      <c r="N96" s="9">
        <f t="shared" si="6"/>
        <v>3757.41345801695</v>
      </c>
      <c r="O96" s="9">
        <f t="shared" si="7"/>
        <v>1878.706729008475</v>
      </c>
    </row>
    <row r="97" spans="1:15" ht="12.75">
      <c r="A97">
        <v>407</v>
      </c>
      <c r="B97">
        <v>202001</v>
      </c>
      <c r="C97">
        <v>11129.544411964998</v>
      </c>
      <c r="D97" t="s">
        <v>175</v>
      </c>
      <c r="F97" s="2" t="s">
        <v>34</v>
      </c>
      <c r="G97" s="2" t="s">
        <v>34</v>
      </c>
      <c r="H97">
        <v>1</v>
      </c>
      <c r="J97" s="45">
        <f t="shared" si="4"/>
        <v>11129.544411964998</v>
      </c>
      <c r="K97" s="43">
        <f t="shared" si="5"/>
        <v>0</v>
      </c>
      <c r="L97">
        <v>1</v>
      </c>
      <c r="N97" s="9">
        <f t="shared" si="6"/>
        <v>11129.544411964998</v>
      </c>
      <c r="O97" s="9">
        <f t="shared" si="7"/>
        <v>0</v>
      </c>
    </row>
    <row r="98" spans="1:15" ht="12.75">
      <c r="A98">
        <v>109</v>
      </c>
      <c r="B98">
        <v>201806</v>
      </c>
      <c r="C98">
        <v>9255.041661067899</v>
      </c>
      <c r="D98" t="s">
        <v>175</v>
      </c>
      <c r="F98" s="2" t="s">
        <v>362</v>
      </c>
      <c r="G98" s="2" t="s">
        <v>301</v>
      </c>
      <c r="H98">
        <v>1</v>
      </c>
      <c r="J98" s="45">
        <f t="shared" si="4"/>
        <v>9255.041661067899</v>
      </c>
      <c r="K98" s="43">
        <f t="shared" si="5"/>
        <v>0</v>
      </c>
      <c r="L98">
        <v>0.5</v>
      </c>
      <c r="M98">
        <v>0.25</v>
      </c>
      <c r="N98" s="9">
        <f t="shared" si="6"/>
        <v>4627.520830533949</v>
      </c>
      <c r="O98" s="9">
        <f t="shared" si="7"/>
        <v>2313.7604152669746</v>
      </c>
    </row>
    <row r="99" spans="1:15" ht="12.75">
      <c r="A99">
        <v>407</v>
      </c>
      <c r="B99">
        <v>202088</v>
      </c>
      <c r="C99">
        <v>4223.600804518899</v>
      </c>
      <c r="D99" t="s">
        <v>175</v>
      </c>
      <c r="F99" s="2" t="s">
        <v>203</v>
      </c>
      <c r="G99" s="2" t="s">
        <v>34</v>
      </c>
      <c r="H99">
        <v>1</v>
      </c>
      <c r="J99" s="45">
        <f t="shared" si="4"/>
        <v>4223.600804518899</v>
      </c>
      <c r="K99" s="43">
        <f t="shared" si="5"/>
        <v>0</v>
      </c>
      <c r="L99">
        <v>0.8</v>
      </c>
      <c r="M99">
        <v>0.25</v>
      </c>
      <c r="N99" s="9">
        <f t="shared" si="6"/>
        <v>3378.8806436151194</v>
      </c>
      <c r="O99" s="9">
        <f t="shared" si="7"/>
        <v>1055.9002011297248</v>
      </c>
    </row>
    <row r="100" spans="1:15" ht="12.75">
      <c r="A100">
        <v>407</v>
      </c>
      <c r="B100">
        <v>201857</v>
      </c>
      <c r="C100">
        <v>3751.3295315503997</v>
      </c>
      <c r="D100" t="s">
        <v>175</v>
      </c>
      <c r="F100" s="2" t="s">
        <v>33</v>
      </c>
      <c r="G100" s="2" t="s">
        <v>34</v>
      </c>
      <c r="H100">
        <v>0.2</v>
      </c>
      <c r="J100" s="45">
        <f t="shared" si="4"/>
        <v>750.26590631008</v>
      </c>
      <c r="K100" s="43">
        <f t="shared" si="5"/>
        <v>0</v>
      </c>
      <c r="L100">
        <v>0.2</v>
      </c>
      <c r="M100">
        <v>0.4</v>
      </c>
      <c r="N100" s="9">
        <f t="shared" si="6"/>
        <v>750.26590631008</v>
      </c>
      <c r="O100" s="9">
        <f t="shared" si="7"/>
        <v>1500.53181262016</v>
      </c>
    </row>
    <row r="101" spans="1:15" ht="12.75">
      <c r="A101">
        <v>109</v>
      </c>
      <c r="B101">
        <v>201951</v>
      </c>
      <c r="C101">
        <v>5075.155636288199</v>
      </c>
      <c r="D101" t="s">
        <v>175</v>
      </c>
      <c r="F101" s="2" t="s">
        <v>340</v>
      </c>
      <c r="G101" s="2" t="s">
        <v>363</v>
      </c>
      <c r="H101">
        <v>1</v>
      </c>
      <c r="J101" s="45">
        <f t="shared" si="4"/>
        <v>5075.155636288199</v>
      </c>
      <c r="K101" s="43">
        <f t="shared" si="5"/>
        <v>0</v>
      </c>
      <c r="L101">
        <v>0.5</v>
      </c>
      <c r="N101" s="9">
        <f t="shared" si="6"/>
        <v>2537.5778181440996</v>
      </c>
      <c r="O101" s="9">
        <f t="shared" si="7"/>
        <v>0</v>
      </c>
    </row>
    <row r="102" spans="1:15" ht="12.75">
      <c r="A102">
        <v>109</v>
      </c>
      <c r="B102">
        <v>202044</v>
      </c>
      <c r="C102">
        <v>16735.199602499997</v>
      </c>
      <c r="D102" t="s">
        <v>175</v>
      </c>
      <c r="F102" s="2" t="s">
        <v>201</v>
      </c>
      <c r="G102" s="2" t="s">
        <v>49</v>
      </c>
      <c r="H102">
        <v>1</v>
      </c>
      <c r="J102" s="45">
        <f t="shared" si="4"/>
        <v>16735.199602499997</v>
      </c>
      <c r="K102" s="43">
        <f t="shared" si="5"/>
        <v>0</v>
      </c>
      <c r="L102">
        <v>1</v>
      </c>
      <c r="N102" s="9">
        <f t="shared" si="6"/>
        <v>16735.199602499997</v>
      </c>
      <c r="O102" s="9">
        <f t="shared" si="7"/>
        <v>0</v>
      </c>
    </row>
    <row r="103" spans="1:15" ht="12.75">
      <c r="A103">
        <v>128</v>
      </c>
      <c r="B103">
        <v>201973</v>
      </c>
      <c r="C103">
        <v>6345.080304604499</v>
      </c>
      <c r="D103" t="s">
        <v>175</v>
      </c>
      <c r="F103" s="2" t="s">
        <v>34</v>
      </c>
      <c r="G103" s="2" t="s">
        <v>34</v>
      </c>
      <c r="H103">
        <v>1</v>
      </c>
      <c r="J103" s="45">
        <f t="shared" si="4"/>
        <v>6345.080304604499</v>
      </c>
      <c r="K103" s="43">
        <f t="shared" si="5"/>
        <v>0</v>
      </c>
      <c r="L103">
        <v>1</v>
      </c>
      <c r="N103" s="9">
        <f t="shared" si="6"/>
        <v>6345.080304604499</v>
      </c>
      <c r="O103" s="9">
        <f t="shared" si="7"/>
        <v>0</v>
      </c>
    </row>
    <row r="104" spans="1:15" ht="12.75">
      <c r="A104">
        <v>128</v>
      </c>
      <c r="B104">
        <v>202019</v>
      </c>
      <c r="C104">
        <v>15440.662166855998</v>
      </c>
      <c r="D104" t="s">
        <v>175</v>
      </c>
      <c r="F104" s="2" t="s">
        <v>73</v>
      </c>
      <c r="G104" s="2" t="s">
        <v>59</v>
      </c>
      <c r="H104">
        <v>0.2</v>
      </c>
      <c r="J104" s="45">
        <f t="shared" si="4"/>
        <v>3088.1324333712</v>
      </c>
      <c r="K104" s="43">
        <f t="shared" si="5"/>
        <v>0</v>
      </c>
      <c r="L104">
        <v>0.2</v>
      </c>
      <c r="M104">
        <v>0.4</v>
      </c>
      <c r="N104" s="9">
        <f t="shared" si="6"/>
        <v>3088.1324333712</v>
      </c>
      <c r="O104" s="9">
        <f t="shared" si="7"/>
        <v>6176.2648667424</v>
      </c>
    </row>
    <row r="105" spans="1:15" ht="12.75">
      <c r="A105">
        <v>128</v>
      </c>
      <c r="B105">
        <v>202063</v>
      </c>
      <c r="C105">
        <v>24078.880831778</v>
      </c>
      <c r="D105" t="s">
        <v>175</v>
      </c>
      <c r="F105" s="2" t="s">
        <v>59</v>
      </c>
      <c r="G105" s="2" t="s">
        <v>59</v>
      </c>
      <c r="H105">
        <v>1</v>
      </c>
      <c r="J105" s="45">
        <f t="shared" si="4"/>
        <v>24078.880831778</v>
      </c>
      <c r="K105" s="43">
        <f t="shared" si="5"/>
        <v>0</v>
      </c>
      <c r="L105">
        <v>1</v>
      </c>
      <c r="N105" s="9">
        <f t="shared" si="6"/>
        <v>24078.880831778</v>
      </c>
      <c r="O105" s="9">
        <f t="shared" si="7"/>
        <v>0</v>
      </c>
    </row>
    <row r="106" spans="1:15" ht="12.75">
      <c r="A106">
        <v>109</v>
      </c>
      <c r="B106">
        <v>201922</v>
      </c>
      <c r="C106">
        <v>6343.2721034251</v>
      </c>
      <c r="D106" t="s">
        <v>175</v>
      </c>
      <c r="F106" s="2" t="s">
        <v>362</v>
      </c>
      <c r="G106" s="2" t="s">
        <v>364</v>
      </c>
      <c r="H106">
        <v>1</v>
      </c>
      <c r="J106" s="45">
        <f t="shared" si="4"/>
        <v>6343.2721034251</v>
      </c>
      <c r="K106" s="43">
        <f t="shared" si="5"/>
        <v>0</v>
      </c>
      <c r="L106">
        <v>1</v>
      </c>
      <c r="N106" s="9">
        <f t="shared" si="6"/>
        <v>6343.2721034251</v>
      </c>
      <c r="O106" s="9">
        <f t="shared" si="7"/>
        <v>0</v>
      </c>
    </row>
    <row r="107" spans="1:15" ht="12.75">
      <c r="A107">
        <v>128</v>
      </c>
      <c r="B107">
        <v>201969</v>
      </c>
      <c r="C107">
        <v>3826.1500917374997</v>
      </c>
      <c r="D107" t="s">
        <v>175</v>
      </c>
      <c r="F107" s="2" t="s">
        <v>34</v>
      </c>
      <c r="G107" s="2" t="s">
        <v>34</v>
      </c>
      <c r="H107">
        <v>1</v>
      </c>
      <c r="J107" s="45">
        <f t="shared" si="4"/>
        <v>3826.1500917374997</v>
      </c>
      <c r="K107" s="43">
        <f t="shared" si="5"/>
        <v>0</v>
      </c>
      <c r="L107">
        <v>1</v>
      </c>
      <c r="N107" s="9">
        <f t="shared" si="6"/>
        <v>3826.1500917374997</v>
      </c>
      <c r="O107" s="9">
        <f t="shared" si="7"/>
        <v>0</v>
      </c>
    </row>
    <row r="108" spans="1:15" ht="12.75">
      <c r="A108">
        <v>109</v>
      </c>
      <c r="B108">
        <v>201507</v>
      </c>
      <c r="C108">
        <v>6865.656697532199</v>
      </c>
      <c r="D108" t="s">
        <v>175</v>
      </c>
      <c r="F108" s="2" t="s">
        <v>301</v>
      </c>
      <c r="G108" s="2" t="s">
        <v>301</v>
      </c>
      <c r="H108">
        <v>1</v>
      </c>
      <c r="J108" s="45">
        <f t="shared" si="4"/>
        <v>6865.656697532199</v>
      </c>
      <c r="K108" s="43">
        <f t="shared" si="5"/>
        <v>0</v>
      </c>
      <c r="L108">
        <v>1</v>
      </c>
      <c r="N108" s="9">
        <f t="shared" si="6"/>
        <v>6865.656697532199</v>
      </c>
      <c r="O108" s="9">
        <f t="shared" si="7"/>
        <v>0</v>
      </c>
    </row>
    <row r="109" spans="1:15" ht="12.75">
      <c r="A109">
        <v>127</v>
      </c>
      <c r="B109">
        <v>202516</v>
      </c>
      <c r="C109">
        <v>10243.483238578</v>
      </c>
      <c r="D109" t="s">
        <v>175</v>
      </c>
      <c r="F109" s="2" t="s">
        <v>63</v>
      </c>
      <c r="G109" s="2" t="s">
        <v>63</v>
      </c>
      <c r="H109">
        <v>1</v>
      </c>
      <c r="J109" s="45">
        <f t="shared" si="4"/>
        <v>10243.483238578</v>
      </c>
      <c r="K109" s="43">
        <f t="shared" si="5"/>
        <v>0</v>
      </c>
      <c r="L109">
        <v>1</v>
      </c>
      <c r="N109" s="9">
        <f t="shared" si="6"/>
        <v>10243.483238578</v>
      </c>
      <c r="O109" s="9">
        <f t="shared" si="7"/>
        <v>0</v>
      </c>
    </row>
    <row r="110" spans="1:15" ht="12.75">
      <c r="A110">
        <v>127</v>
      </c>
      <c r="B110">
        <v>202490</v>
      </c>
      <c r="C110">
        <v>16457.618423957</v>
      </c>
      <c r="D110" t="s">
        <v>175</v>
      </c>
      <c r="F110" s="2" t="s">
        <v>63</v>
      </c>
      <c r="G110" s="2" t="s">
        <v>63</v>
      </c>
      <c r="H110">
        <v>1</v>
      </c>
      <c r="J110" s="45">
        <f t="shared" si="4"/>
        <v>16457.618423957</v>
      </c>
      <c r="K110" s="43">
        <f t="shared" si="5"/>
        <v>0</v>
      </c>
      <c r="L110">
        <v>1</v>
      </c>
      <c r="N110" s="9">
        <f t="shared" si="6"/>
        <v>16457.618423957</v>
      </c>
      <c r="O110" s="9">
        <f t="shared" si="7"/>
        <v>0</v>
      </c>
    </row>
    <row r="111" spans="1:15" ht="12.75">
      <c r="A111">
        <v>127</v>
      </c>
      <c r="B111">
        <v>202255</v>
      </c>
      <c r="C111">
        <v>14157.344847917999</v>
      </c>
      <c r="D111" t="s">
        <v>175</v>
      </c>
      <c r="F111" s="2" t="s">
        <v>63</v>
      </c>
      <c r="G111" s="2" t="s">
        <v>63</v>
      </c>
      <c r="H111">
        <v>1</v>
      </c>
      <c r="J111" s="45">
        <f t="shared" si="4"/>
        <v>14157.344847917999</v>
      </c>
      <c r="K111" s="43">
        <f t="shared" si="5"/>
        <v>0</v>
      </c>
      <c r="L111">
        <v>1</v>
      </c>
      <c r="N111" s="9">
        <f t="shared" si="6"/>
        <v>14157.344847917999</v>
      </c>
      <c r="O111" s="9">
        <f t="shared" si="7"/>
        <v>0</v>
      </c>
    </row>
    <row r="112" spans="1:15" ht="12.75">
      <c r="A112">
        <v>127</v>
      </c>
      <c r="B112">
        <v>202447</v>
      </c>
      <c r="C112">
        <v>3961.6723706024</v>
      </c>
      <c r="D112" t="s">
        <v>175</v>
      </c>
      <c r="F112" s="2" t="s">
        <v>63</v>
      </c>
      <c r="G112" s="2" t="s">
        <v>307</v>
      </c>
      <c r="H112">
        <v>1</v>
      </c>
      <c r="J112" s="45">
        <f t="shared" si="4"/>
        <v>3961.6723706024</v>
      </c>
      <c r="K112" s="43">
        <f t="shared" si="5"/>
        <v>0</v>
      </c>
      <c r="L112">
        <v>0.5</v>
      </c>
      <c r="M112">
        <v>0.25</v>
      </c>
      <c r="N112" s="9">
        <f t="shared" si="6"/>
        <v>1980.8361853012</v>
      </c>
      <c r="O112" s="9">
        <f t="shared" si="7"/>
        <v>990.4180926506</v>
      </c>
    </row>
    <row r="113" spans="1:15" ht="12.75">
      <c r="A113">
        <v>109</v>
      </c>
      <c r="B113">
        <v>202752</v>
      </c>
      <c r="C113">
        <v>1795.2586044226998</v>
      </c>
      <c r="D113" t="s">
        <v>175</v>
      </c>
      <c r="F113" s="2" t="s">
        <v>323</v>
      </c>
      <c r="G113" s="2" t="s">
        <v>49</v>
      </c>
      <c r="J113" s="45">
        <f t="shared" si="4"/>
        <v>0</v>
      </c>
      <c r="K113" s="43">
        <f t="shared" si="5"/>
        <v>0</v>
      </c>
      <c r="N113" s="9">
        <f t="shared" si="6"/>
        <v>0</v>
      </c>
      <c r="O113" s="9">
        <f t="shared" si="7"/>
        <v>0</v>
      </c>
    </row>
    <row r="114" spans="1:15" ht="12.75">
      <c r="A114">
        <v>127</v>
      </c>
      <c r="B114">
        <v>202693</v>
      </c>
      <c r="C114">
        <v>13998.924158669999</v>
      </c>
      <c r="D114" t="s">
        <v>175</v>
      </c>
      <c r="F114" s="2" t="s">
        <v>307</v>
      </c>
      <c r="G114" s="2" t="s">
        <v>36</v>
      </c>
      <c r="H114">
        <v>1</v>
      </c>
      <c r="J114" s="45">
        <f t="shared" si="4"/>
        <v>13998.924158669999</v>
      </c>
      <c r="K114" s="43">
        <f t="shared" si="5"/>
        <v>0</v>
      </c>
      <c r="L114">
        <v>0.5</v>
      </c>
      <c r="M114">
        <v>0.25</v>
      </c>
      <c r="N114" s="9">
        <f t="shared" si="6"/>
        <v>6999.4620793349995</v>
      </c>
      <c r="O114" s="9">
        <f t="shared" si="7"/>
        <v>3499.7310396674998</v>
      </c>
    </row>
    <row r="115" spans="1:15" ht="12.75">
      <c r="A115">
        <v>407</v>
      </c>
      <c r="B115">
        <v>201203</v>
      </c>
      <c r="C115">
        <v>35252.499118789994</v>
      </c>
      <c r="D115" t="s">
        <v>175</v>
      </c>
      <c r="F115" s="2" t="s">
        <v>36</v>
      </c>
      <c r="G115" s="2" t="s">
        <v>59</v>
      </c>
      <c r="I115">
        <v>0.5</v>
      </c>
      <c r="J115" s="45">
        <f t="shared" si="4"/>
        <v>0</v>
      </c>
      <c r="K115" s="43">
        <f t="shared" si="5"/>
        <v>17626.249559394997</v>
      </c>
      <c r="M115">
        <v>0.5</v>
      </c>
      <c r="N115" s="9">
        <f t="shared" si="6"/>
        <v>0</v>
      </c>
      <c r="O115" s="9">
        <f t="shared" si="7"/>
        <v>17626.249559394997</v>
      </c>
    </row>
    <row r="116" spans="1:15" ht="12.75">
      <c r="A116">
        <v>407</v>
      </c>
      <c r="B116">
        <v>201134</v>
      </c>
      <c r="C116">
        <v>12143.153700370998</v>
      </c>
      <c r="D116" t="s">
        <v>175</v>
      </c>
      <c r="F116" s="2" t="s">
        <v>63</v>
      </c>
      <c r="G116" s="2" t="s">
        <v>63</v>
      </c>
      <c r="H116">
        <v>1</v>
      </c>
      <c r="J116" s="45">
        <f t="shared" si="4"/>
        <v>12143.153700370998</v>
      </c>
      <c r="K116" s="43">
        <f t="shared" si="5"/>
        <v>0</v>
      </c>
      <c r="L116">
        <v>1</v>
      </c>
      <c r="N116" s="9">
        <f t="shared" si="6"/>
        <v>12143.153700370998</v>
      </c>
      <c r="O116" s="9">
        <f t="shared" si="7"/>
        <v>0</v>
      </c>
    </row>
    <row r="117" spans="1:15" ht="12.75">
      <c r="A117">
        <v>407</v>
      </c>
      <c r="B117">
        <v>200778</v>
      </c>
      <c r="C117">
        <v>3957.6581561741996</v>
      </c>
      <c r="D117" t="s">
        <v>175</v>
      </c>
      <c r="F117" s="2" t="s">
        <v>59</v>
      </c>
      <c r="G117" s="2" t="s">
        <v>34</v>
      </c>
      <c r="I117">
        <v>0.5</v>
      </c>
      <c r="J117" s="45">
        <f t="shared" si="4"/>
        <v>0</v>
      </c>
      <c r="K117" s="43">
        <f t="shared" si="5"/>
        <v>1978.8290780870998</v>
      </c>
      <c r="M117">
        <v>0.5</v>
      </c>
      <c r="N117" s="9">
        <f t="shared" si="6"/>
        <v>0</v>
      </c>
      <c r="O117" s="9">
        <f t="shared" si="7"/>
        <v>1978.8290780870998</v>
      </c>
    </row>
    <row r="118" spans="1:15" ht="12.75">
      <c r="A118">
        <v>407</v>
      </c>
      <c r="B118">
        <v>200840</v>
      </c>
      <c r="C118">
        <v>3957.6579707712</v>
      </c>
      <c r="D118" t="s">
        <v>175</v>
      </c>
      <c r="F118" s="2" t="s">
        <v>365</v>
      </c>
      <c r="G118" s="2" t="s">
        <v>63</v>
      </c>
      <c r="H118">
        <v>1</v>
      </c>
      <c r="J118" s="45">
        <f t="shared" si="4"/>
        <v>3957.6579707712</v>
      </c>
      <c r="K118" s="43">
        <f t="shared" si="5"/>
        <v>0</v>
      </c>
      <c r="L118">
        <v>0.5</v>
      </c>
      <c r="N118" s="9">
        <f t="shared" si="6"/>
        <v>1978.8289853856</v>
      </c>
      <c r="O118" s="9">
        <f t="shared" si="7"/>
        <v>0</v>
      </c>
    </row>
    <row r="119" spans="1:15" ht="12.75">
      <c r="A119">
        <v>109</v>
      </c>
      <c r="B119">
        <v>202941</v>
      </c>
      <c r="C119">
        <v>5352.197784964</v>
      </c>
      <c r="D119" t="s">
        <v>175</v>
      </c>
      <c r="F119" s="2" t="s">
        <v>323</v>
      </c>
      <c r="G119" s="2" t="s">
        <v>323</v>
      </c>
      <c r="H119">
        <v>1</v>
      </c>
      <c r="J119" s="45">
        <f t="shared" si="4"/>
        <v>5352.197784964</v>
      </c>
      <c r="K119" s="43">
        <f t="shared" si="5"/>
        <v>0</v>
      </c>
      <c r="L119">
        <v>1</v>
      </c>
      <c r="N119" s="9">
        <f t="shared" si="6"/>
        <v>5352.197784964</v>
      </c>
      <c r="O119" s="9">
        <f t="shared" si="7"/>
        <v>0</v>
      </c>
    </row>
    <row r="120" spans="1:15" ht="12.75">
      <c r="A120">
        <v>109</v>
      </c>
      <c r="B120">
        <v>202997</v>
      </c>
      <c r="C120">
        <v>10075.185637510998</v>
      </c>
      <c r="D120" t="s">
        <v>175</v>
      </c>
      <c r="F120" s="2" t="s">
        <v>323</v>
      </c>
      <c r="G120" s="2" t="s">
        <v>323</v>
      </c>
      <c r="H120">
        <v>1</v>
      </c>
      <c r="J120" s="45">
        <f t="shared" si="4"/>
        <v>10075.185637510998</v>
      </c>
      <c r="K120" s="43">
        <f t="shared" si="5"/>
        <v>0</v>
      </c>
      <c r="L120">
        <v>1</v>
      </c>
      <c r="N120" s="9">
        <f t="shared" si="6"/>
        <v>10075.185637510998</v>
      </c>
      <c r="O120" s="9">
        <f t="shared" si="7"/>
        <v>0</v>
      </c>
    </row>
    <row r="121" spans="1:15" ht="12.75">
      <c r="A121">
        <v>109</v>
      </c>
      <c r="B121">
        <v>203136</v>
      </c>
      <c r="C121">
        <v>3621.367939841</v>
      </c>
      <c r="D121" t="s">
        <v>175</v>
      </c>
      <c r="F121" s="2" t="s">
        <v>345</v>
      </c>
      <c r="G121" s="2" t="s">
        <v>49</v>
      </c>
      <c r="I121">
        <v>0.5</v>
      </c>
      <c r="J121" s="45">
        <f t="shared" si="4"/>
        <v>0</v>
      </c>
      <c r="K121" s="43">
        <f t="shared" si="5"/>
        <v>1810.6839699205</v>
      </c>
      <c r="M121">
        <v>0.5</v>
      </c>
      <c r="N121" s="9">
        <f t="shared" si="6"/>
        <v>0</v>
      </c>
      <c r="O121" s="9">
        <f t="shared" si="7"/>
        <v>1810.6839699205</v>
      </c>
    </row>
    <row r="122" spans="1:15" ht="12.75">
      <c r="A122">
        <v>109</v>
      </c>
      <c r="B122">
        <v>203308</v>
      </c>
      <c r="C122">
        <v>6309.0661857724</v>
      </c>
      <c r="D122" t="s">
        <v>175</v>
      </c>
      <c r="F122" s="2" t="s">
        <v>323</v>
      </c>
      <c r="G122" s="2" t="s">
        <v>323</v>
      </c>
      <c r="H122">
        <v>1</v>
      </c>
      <c r="J122" s="45">
        <f t="shared" si="4"/>
        <v>6309.0661857724</v>
      </c>
      <c r="K122" s="43">
        <f t="shared" si="5"/>
        <v>0</v>
      </c>
      <c r="L122">
        <v>1</v>
      </c>
      <c r="N122" s="9">
        <f t="shared" si="6"/>
        <v>6309.0661857724</v>
      </c>
      <c r="O122" s="9">
        <f t="shared" si="7"/>
        <v>0</v>
      </c>
    </row>
    <row r="123" spans="1:15" ht="12.75">
      <c r="A123">
        <v>109</v>
      </c>
      <c r="B123">
        <v>203456</v>
      </c>
      <c r="C123">
        <v>7369.388154782399</v>
      </c>
      <c r="D123" t="s">
        <v>175</v>
      </c>
      <c r="F123" s="2" t="s">
        <v>35</v>
      </c>
      <c r="G123" s="2" t="s">
        <v>49</v>
      </c>
      <c r="H123">
        <v>1</v>
      </c>
      <c r="J123" s="45">
        <f t="shared" si="4"/>
        <v>7369.388154782399</v>
      </c>
      <c r="K123" s="43">
        <f t="shared" si="5"/>
        <v>0</v>
      </c>
      <c r="L123">
        <v>1</v>
      </c>
      <c r="N123" s="9">
        <f t="shared" si="6"/>
        <v>7369.388154782399</v>
      </c>
      <c r="O123" s="9">
        <f t="shared" si="7"/>
        <v>0</v>
      </c>
    </row>
    <row r="124" spans="1:15" ht="12.75">
      <c r="A124">
        <v>109</v>
      </c>
      <c r="B124">
        <v>203137</v>
      </c>
      <c r="C124">
        <v>8911.718238669699</v>
      </c>
      <c r="D124" t="s">
        <v>175</v>
      </c>
      <c r="F124" s="2" t="s">
        <v>301</v>
      </c>
      <c r="G124" s="2" t="s">
        <v>301</v>
      </c>
      <c r="H124">
        <v>1</v>
      </c>
      <c r="J124" s="45">
        <f t="shared" si="4"/>
        <v>8911.718238669699</v>
      </c>
      <c r="K124" s="43">
        <f t="shared" si="5"/>
        <v>0</v>
      </c>
      <c r="L124">
        <v>1</v>
      </c>
      <c r="N124" s="9">
        <f t="shared" si="6"/>
        <v>8911.718238669699</v>
      </c>
      <c r="O124" s="9">
        <f t="shared" si="7"/>
        <v>0</v>
      </c>
    </row>
    <row r="125" spans="1:15" ht="12.75">
      <c r="A125">
        <v>127</v>
      </c>
      <c r="B125">
        <v>202901</v>
      </c>
      <c r="C125">
        <v>18199.455038411998</v>
      </c>
      <c r="D125" t="s">
        <v>175</v>
      </c>
      <c r="F125" s="2" t="s">
        <v>63</v>
      </c>
      <c r="G125" s="2" t="s">
        <v>63</v>
      </c>
      <c r="H125">
        <v>1</v>
      </c>
      <c r="J125" s="45">
        <f t="shared" si="4"/>
        <v>18199.455038411998</v>
      </c>
      <c r="K125" s="43">
        <f t="shared" si="5"/>
        <v>0</v>
      </c>
      <c r="L125">
        <v>1</v>
      </c>
      <c r="N125" s="9">
        <f t="shared" si="6"/>
        <v>18199.455038411998</v>
      </c>
      <c r="O125" s="9">
        <f t="shared" si="7"/>
        <v>0</v>
      </c>
    </row>
    <row r="126" spans="1:15" ht="12.75">
      <c r="A126">
        <v>127</v>
      </c>
      <c r="B126">
        <v>203208</v>
      </c>
      <c r="C126">
        <v>2873.1924896910996</v>
      </c>
      <c r="D126" t="s">
        <v>175</v>
      </c>
      <c r="F126" s="2" t="s">
        <v>63</v>
      </c>
      <c r="G126" s="2" t="s">
        <v>63</v>
      </c>
      <c r="H126">
        <v>1</v>
      </c>
      <c r="J126" s="45">
        <f t="shared" si="4"/>
        <v>2873.1924896910996</v>
      </c>
      <c r="K126" s="43">
        <f t="shared" si="5"/>
        <v>0</v>
      </c>
      <c r="L126">
        <v>1</v>
      </c>
      <c r="N126" s="9">
        <f t="shared" si="6"/>
        <v>2873.1924896910996</v>
      </c>
      <c r="O126" s="9">
        <f t="shared" si="7"/>
        <v>0</v>
      </c>
    </row>
    <row r="127" spans="1:15" ht="12.75">
      <c r="A127">
        <v>127</v>
      </c>
      <c r="B127">
        <v>203311</v>
      </c>
      <c r="C127">
        <v>5611.9674345627</v>
      </c>
      <c r="D127" t="s">
        <v>175</v>
      </c>
      <c r="F127" s="2" t="s">
        <v>63</v>
      </c>
      <c r="G127" s="2" t="s">
        <v>63</v>
      </c>
      <c r="H127">
        <v>1</v>
      </c>
      <c r="J127" s="45">
        <f t="shared" si="4"/>
        <v>5611.9674345627</v>
      </c>
      <c r="K127" s="43">
        <f t="shared" si="5"/>
        <v>0</v>
      </c>
      <c r="L127">
        <v>1</v>
      </c>
      <c r="N127" s="9">
        <f t="shared" si="6"/>
        <v>5611.9674345627</v>
      </c>
      <c r="O127" s="9">
        <f t="shared" si="7"/>
        <v>0</v>
      </c>
    </row>
    <row r="128" spans="1:15" ht="12.75">
      <c r="A128">
        <v>127</v>
      </c>
      <c r="B128">
        <v>202920</v>
      </c>
      <c r="C128">
        <v>8690.564579591199</v>
      </c>
      <c r="D128" t="s">
        <v>175</v>
      </c>
      <c r="F128" s="2" t="s">
        <v>63</v>
      </c>
      <c r="G128" s="2" t="s">
        <v>63</v>
      </c>
      <c r="H128">
        <v>1</v>
      </c>
      <c r="J128" s="45">
        <f t="shared" si="4"/>
        <v>8690.564579591199</v>
      </c>
      <c r="K128" s="43">
        <f t="shared" si="5"/>
        <v>0</v>
      </c>
      <c r="L128">
        <v>1</v>
      </c>
      <c r="N128" s="9">
        <f t="shared" si="6"/>
        <v>8690.564579591199</v>
      </c>
      <c r="O128" s="9">
        <f t="shared" si="7"/>
        <v>0</v>
      </c>
    </row>
    <row r="129" spans="1:15" ht="12.75">
      <c r="A129">
        <v>127</v>
      </c>
      <c r="B129">
        <v>202948</v>
      </c>
      <c r="C129">
        <v>4798.7341147065</v>
      </c>
      <c r="D129" t="s">
        <v>175</v>
      </c>
      <c r="F129" s="2" t="s">
        <v>63</v>
      </c>
      <c r="G129" s="2" t="s">
        <v>63</v>
      </c>
      <c r="H129">
        <v>1</v>
      </c>
      <c r="J129" s="45">
        <f t="shared" si="4"/>
        <v>4798.7341147065</v>
      </c>
      <c r="K129" s="43">
        <f t="shared" si="5"/>
        <v>0</v>
      </c>
      <c r="L129">
        <v>1</v>
      </c>
      <c r="N129" s="9">
        <f t="shared" si="6"/>
        <v>4798.7341147065</v>
      </c>
      <c r="O129" s="9">
        <f t="shared" si="7"/>
        <v>0</v>
      </c>
    </row>
    <row r="130" spans="1:15" ht="12.75">
      <c r="A130">
        <v>127</v>
      </c>
      <c r="B130">
        <v>202574</v>
      </c>
      <c r="C130">
        <v>5211.8713298645</v>
      </c>
      <c r="D130" t="s">
        <v>175</v>
      </c>
      <c r="F130" s="2" t="s">
        <v>63</v>
      </c>
      <c r="G130" s="2" t="s">
        <v>63</v>
      </c>
      <c r="H130">
        <v>1</v>
      </c>
      <c r="J130" s="45">
        <f t="shared" si="4"/>
        <v>5211.8713298645</v>
      </c>
      <c r="K130" s="43">
        <f t="shared" si="5"/>
        <v>0</v>
      </c>
      <c r="L130">
        <v>1</v>
      </c>
      <c r="N130" s="9">
        <f t="shared" si="6"/>
        <v>5211.8713298645</v>
      </c>
      <c r="O130" s="9">
        <f t="shared" si="7"/>
        <v>0</v>
      </c>
    </row>
    <row r="131" spans="1:15" ht="12.75">
      <c r="A131">
        <v>127</v>
      </c>
      <c r="B131">
        <v>202564</v>
      </c>
      <c r="C131">
        <v>3256.1056185885996</v>
      </c>
      <c r="D131" t="s">
        <v>175</v>
      </c>
      <c r="F131" s="2" t="s">
        <v>36</v>
      </c>
      <c r="G131" s="2" t="s">
        <v>36</v>
      </c>
      <c r="H131">
        <v>1</v>
      </c>
      <c r="J131" s="45">
        <f t="shared" si="4"/>
        <v>3256.1056185885996</v>
      </c>
      <c r="K131" s="43">
        <f t="shared" si="5"/>
        <v>0</v>
      </c>
      <c r="L131">
        <v>1</v>
      </c>
      <c r="N131" s="9">
        <f t="shared" si="6"/>
        <v>3256.1056185885996</v>
      </c>
      <c r="O131" s="9">
        <f t="shared" si="7"/>
        <v>0</v>
      </c>
    </row>
    <row r="132" spans="1:15" ht="12.75">
      <c r="A132">
        <v>127</v>
      </c>
      <c r="B132">
        <v>202765</v>
      </c>
      <c r="C132">
        <v>8214.2531826943</v>
      </c>
      <c r="D132" t="s">
        <v>175</v>
      </c>
      <c r="F132" s="2" t="s">
        <v>36</v>
      </c>
      <c r="G132" s="2" t="s">
        <v>36</v>
      </c>
      <c r="H132">
        <v>1</v>
      </c>
      <c r="J132" s="45">
        <f t="shared" si="4"/>
        <v>8214.2531826943</v>
      </c>
      <c r="K132" s="43">
        <f t="shared" si="5"/>
        <v>0</v>
      </c>
      <c r="L132">
        <v>1</v>
      </c>
      <c r="N132" s="9">
        <f t="shared" si="6"/>
        <v>8214.2531826943</v>
      </c>
      <c r="O132" s="9">
        <f t="shared" si="7"/>
        <v>0</v>
      </c>
    </row>
    <row r="133" spans="1:15" ht="12.75">
      <c r="A133">
        <v>109</v>
      </c>
      <c r="B133">
        <v>198103</v>
      </c>
      <c r="C133">
        <v>13958.356173572</v>
      </c>
      <c r="D133" t="s">
        <v>175</v>
      </c>
      <c r="F133" s="2" t="s">
        <v>201</v>
      </c>
      <c r="G133" s="2" t="s">
        <v>49</v>
      </c>
      <c r="H133">
        <v>1</v>
      </c>
      <c r="J133" s="45">
        <f t="shared" si="4"/>
        <v>13958.356173572</v>
      </c>
      <c r="K133" s="43">
        <f t="shared" si="5"/>
        <v>0</v>
      </c>
      <c r="L133">
        <v>1</v>
      </c>
      <c r="N133" s="9">
        <f t="shared" si="6"/>
        <v>13958.356173572</v>
      </c>
      <c r="O133" s="9">
        <f t="shared" si="7"/>
        <v>0</v>
      </c>
    </row>
    <row r="134" spans="1:15" ht="12.75">
      <c r="A134">
        <v>562</v>
      </c>
      <c r="B134">
        <v>197320</v>
      </c>
      <c r="C134">
        <v>14876.429313812</v>
      </c>
      <c r="D134" t="s">
        <v>175</v>
      </c>
      <c r="F134" s="2" t="s">
        <v>35</v>
      </c>
      <c r="G134" s="2" t="s">
        <v>49</v>
      </c>
      <c r="H134">
        <v>1</v>
      </c>
      <c r="J134" s="45">
        <f t="shared" si="4"/>
        <v>14876.429313812</v>
      </c>
      <c r="K134" s="43">
        <f t="shared" si="5"/>
        <v>0</v>
      </c>
      <c r="L134">
        <v>1</v>
      </c>
      <c r="N134" s="9">
        <f t="shared" si="6"/>
        <v>14876.429313812</v>
      </c>
      <c r="O134" s="9">
        <f t="shared" si="7"/>
        <v>0</v>
      </c>
    </row>
    <row r="135" spans="1:15" ht="12.75">
      <c r="A135">
        <v>562</v>
      </c>
      <c r="B135">
        <v>197706</v>
      </c>
      <c r="C135">
        <v>35515.354694393</v>
      </c>
      <c r="D135" t="s">
        <v>175</v>
      </c>
      <c r="F135" s="2" t="s">
        <v>307</v>
      </c>
      <c r="G135" s="2" t="s">
        <v>36</v>
      </c>
      <c r="H135">
        <v>1</v>
      </c>
      <c r="J135" s="45">
        <f t="shared" si="4"/>
        <v>35515.354694393</v>
      </c>
      <c r="K135" s="43">
        <f t="shared" si="5"/>
        <v>0</v>
      </c>
      <c r="L135">
        <v>0.5</v>
      </c>
      <c r="M135">
        <v>0.25</v>
      </c>
      <c r="N135" s="9">
        <f t="shared" si="6"/>
        <v>17757.6773471965</v>
      </c>
      <c r="O135" s="9">
        <f t="shared" si="7"/>
        <v>8878.83867359825</v>
      </c>
    </row>
    <row r="136" spans="1:15" ht="12.75">
      <c r="A136">
        <v>558</v>
      </c>
      <c r="B136">
        <v>197538</v>
      </c>
      <c r="C136">
        <v>16529.684472857</v>
      </c>
      <c r="D136" t="s">
        <v>175</v>
      </c>
      <c r="F136" s="2" t="s">
        <v>36</v>
      </c>
      <c r="G136" s="2" t="s">
        <v>36</v>
      </c>
      <c r="H136">
        <v>1</v>
      </c>
      <c r="J136" s="45">
        <f aca="true" t="shared" si="8" ref="J136:J142">H136*C136</f>
        <v>16529.684472857</v>
      </c>
      <c r="K136" s="43">
        <f aca="true" t="shared" si="9" ref="K136:K142">I136*C136</f>
        <v>0</v>
      </c>
      <c r="L136">
        <v>1</v>
      </c>
      <c r="N136" s="9">
        <f aca="true" t="shared" si="10" ref="N136:N142">L136*C136</f>
        <v>16529.684472857</v>
      </c>
      <c r="O136" s="9">
        <f aca="true" t="shared" si="11" ref="O136:O142">M136*C136</f>
        <v>0</v>
      </c>
    </row>
    <row r="137" spans="1:15" ht="12.75">
      <c r="A137">
        <v>558</v>
      </c>
      <c r="B137">
        <v>197655</v>
      </c>
      <c r="C137">
        <v>8169.8025875147</v>
      </c>
      <c r="D137" t="s">
        <v>175</v>
      </c>
      <c r="F137" s="2" t="s">
        <v>66</v>
      </c>
      <c r="G137" s="2" t="s">
        <v>59</v>
      </c>
      <c r="H137">
        <v>1</v>
      </c>
      <c r="J137" s="45">
        <f t="shared" si="8"/>
        <v>8169.8025875147</v>
      </c>
      <c r="K137" s="43">
        <f t="shared" si="9"/>
        <v>0</v>
      </c>
      <c r="L137">
        <v>0.5</v>
      </c>
      <c r="M137">
        <v>0.25</v>
      </c>
      <c r="N137" s="9">
        <f t="shared" si="10"/>
        <v>4084.90129375735</v>
      </c>
      <c r="O137" s="9">
        <f t="shared" si="11"/>
        <v>2042.450646878675</v>
      </c>
    </row>
    <row r="138" spans="1:15" ht="12.75">
      <c r="A138">
        <v>541</v>
      </c>
      <c r="B138">
        <v>197329</v>
      </c>
      <c r="C138">
        <v>8262.9140279517</v>
      </c>
      <c r="D138" t="s">
        <v>175</v>
      </c>
      <c r="F138" s="2" t="s">
        <v>59</v>
      </c>
      <c r="G138" s="2" t="s">
        <v>59</v>
      </c>
      <c r="H138">
        <v>1</v>
      </c>
      <c r="J138" s="45">
        <f t="shared" si="8"/>
        <v>8262.9140279517</v>
      </c>
      <c r="K138" s="43">
        <f t="shared" si="9"/>
        <v>0</v>
      </c>
      <c r="L138">
        <v>1</v>
      </c>
      <c r="N138" s="9">
        <f t="shared" si="10"/>
        <v>8262.9140279517</v>
      </c>
      <c r="O138" s="9">
        <f t="shared" si="11"/>
        <v>0</v>
      </c>
    </row>
    <row r="139" spans="1:15" ht="12.75">
      <c r="A139">
        <v>541</v>
      </c>
      <c r="B139">
        <v>197489</v>
      </c>
      <c r="C139">
        <v>6833.9742560191</v>
      </c>
      <c r="D139" t="s">
        <v>175</v>
      </c>
      <c r="F139" s="2" t="s">
        <v>80</v>
      </c>
      <c r="G139" s="2" t="s">
        <v>307</v>
      </c>
      <c r="H139">
        <v>1</v>
      </c>
      <c r="J139" s="45">
        <f t="shared" si="8"/>
        <v>6833.9742560191</v>
      </c>
      <c r="K139" s="43">
        <f t="shared" si="9"/>
        <v>0</v>
      </c>
      <c r="L139">
        <v>1</v>
      </c>
      <c r="N139" s="9">
        <f t="shared" si="10"/>
        <v>6833.9742560191</v>
      </c>
      <c r="O139" s="9">
        <f t="shared" si="11"/>
        <v>0</v>
      </c>
    </row>
    <row r="140" spans="1:15" ht="12.75">
      <c r="A140">
        <v>541</v>
      </c>
      <c r="B140">
        <v>197499</v>
      </c>
      <c r="C140">
        <v>7136.1762375831995</v>
      </c>
      <c r="D140" t="s">
        <v>175</v>
      </c>
      <c r="F140" s="2" t="s">
        <v>63</v>
      </c>
      <c r="G140" s="2" t="s">
        <v>63</v>
      </c>
      <c r="H140">
        <v>1</v>
      </c>
      <c r="J140" s="45">
        <f t="shared" si="8"/>
        <v>7136.1762375831995</v>
      </c>
      <c r="K140" s="43">
        <f t="shared" si="9"/>
        <v>0</v>
      </c>
      <c r="L140">
        <v>1</v>
      </c>
      <c r="N140" s="9">
        <f t="shared" si="10"/>
        <v>7136.1762375831995</v>
      </c>
      <c r="O140" s="9">
        <f t="shared" si="11"/>
        <v>0</v>
      </c>
    </row>
    <row r="141" spans="1:15" ht="12.75">
      <c r="A141">
        <v>541</v>
      </c>
      <c r="B141">
        <v>197667</v>
      </c>
      <c r="C141">
        <v>5658.707053162199</v>
      </c>
      <c r="D141" t="s">
        <v>175</v>
      </c>
      <c r="F141" s="2" t="s">
        <v>80</v>
      </c>
      <c r="G141" s="2" t="s">
        <v>63</v>
      </c>
      <c r="H141">
        <v>1</v>
      </c>
      <c r="J141" s="45">
        <f t="shared" si="8"/>
        <v>5658.707053162199</v>
      </c>
      <c r="K141" s="43">
        <f t="shared" si="9"/>
        <v>0</v>
      </c>
      <c r="L141">
        <v>0.8</v>
      </c>
      <c r="M141">
        <v>0.1</v>
      </c>
      <c r="N141" s="9">
        <f t="shared" si="10"/>
        <v>4526.96564252976</v>
      </c>
      <c r="O141" s="9">
        <f t="shared" si="11"/>
        <v>565.87070531622</v>
      </c>
    </row>
    <row r="142" spans="1:15" ht="13.5" thickBot="1">
      <c r="A142">
        <v>541</v>
      </c>
      <c r="B142">
        <v>196916</v>
      </c>
      <c r="C142" s="1">
        <v>10548.913932979</v>
      </c>
      <c r="D142" t="s">
        <v>175</v>
      </c>
      <c r="F142" s="3" t="s">
        <v>36</v>
      </c>
      <c r="G142" s="3" t="s">
        <v>36</v>
      </c>
      <c r="H142" s="1">
        <v>1</v>
      </c>
      <c r="I142" s="1"/>
      <c r="J142" s="47">
        <f t="shared" si="8"/>
        <v>10548.913932979</v>
      </c>
      <c r="K142" s="46">
        <f t="shared" si="9"/>
        <v>0</v>
      </c>
      <c r="L142" s="1">
        <v>1</v>
      </c>
      <c r="M142" s="1"/>
      <c r="N142" s="10">
        <f t="shared" si="10"/>
        <v>10548.913932979</v>
      </c>
      <c r="O142" s="10">
        <f t="shared" si="11"/>
        <v>0</v>
      </c>
    </row>
    <row r="143" spans="3:15" ht="12.75">
      <c r="C143">
        <f>SUM(C7:C142)</f>
        <v>976836.1396162914</v>
      </c>
      <c r="G143" s="4" t="s">
        <v>106</v>
      </c>
      <c r="H143" s="35">
        <f>SUM(H7:H142)</f>
        <v>124.4</v>
      </c>
      <c r="I143" s="35">
        <f aca="true" t="shared" si="12" ref="I143:O143">SUM(I7:I142)</f>
        <v>4.5</v>
      </c>
      <c r="J143" s="35">
        <f t="shared" si="12"/>
        <v>876754.1315760307</v>
      </c>
      <c r="K143" s="35">
        <f t="shared" si="12"/>
        <v>41466.5780385564</v>
      </c>
      <c r="L143" s="35">
        <f t="shared" si="12"/>
        <v>112.89999999999999</v>
      </c>
      <c r="M143" s="35">
        <f t="shared" si="12"/>
        <v>10.3</v>
      </c>
      <c r="N143" s="35">
        <f t="shared" si="12"/>
        <v>786838.6691004436</v>
      </c>
      <c r="O143" s="35">
        <f t="shared" si="12"/>
        <v>90316.5001533951</v>
      </c>
    </row>
    <row r="144" spans="7:15" ht="12.75">
      <c r="G144" s="4" t="s">
        <v>107</v>
      </c>
      <c r="H144" s="35">
        <f>COUNT(B7:B142)</f>
        <v>136</v>
      </c>
      <c r="I144" s="35">
        <v>136</v>
      </c>
      <c r="J144" s="43"/>
      <c r="K144" s="43"/>
      <c r="L144" s="35">
        <v>136</v>
      </c>
      <c r="M144" s="35">
        <v>136</v>
      </c>
      <c r="N144" s="43"/>
      <c r="O144" s="43"/>
    </row>
    <row r="145" spans="7:15" ht="12.75">
      <c r="G145" s="5" t="s">
        <v>108</v>
      </c>
      <c r="H145" s="34">
        <f>H143/H144</f>
        <v>0.9147058823529413</v>
      </c>
      <c r="I145" s="34">
        <f>SUM(H143:I143)/I144</f>
        <v>0.9477941176470589</v>
      </c>
      <c r="J145" s="36">
        <f>J143/C143</f>
        <v>0.8975447324465559</v>
      </c>
      <c r="K145" s="36">
        <f>SUM(J143:K143)/C143</f>
        <v>0.939994613605585</v>
      </c>
      <c r="L145" s="36">
        <f>L143/L144</f>
        <v>0.8301470588235293</v>
      </c>
      <c r="M145" s="36">
        <f>SUM(L143:M143)/M144</f>
        <v>0.9058823529411764</v>
      </c>
      <c r="N145" s="34">
        <f>N143/C143</f>
        <v>0.805497091261918</v>
      </c>
      <c r="O145" s="34">
        <f>SUM(N143:O143)/C143</f>
        <v>0.8979552799903492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Jones</dc:creator>
  <cp:keywords/>
  <dc:description/>
  <cp:lastModifiedBy>Colleen  Jones</cp:lastModifiedBy>
  <cp:lastPrinted>2006-04-05T20:03:07Z</cp:lastPrinted>
  <dcterms:created xsi:type="dcterms:W3CDTF">2006-02-13T02:07:59Z</dcterms:created>
  <dcterms:modified xsi:type="dcterms:W3CDTF">2006-04-05T20:03:12Z</dcterms:modified>
  <cp:category/>
  <cp:version/>
  <cp:contentType/>
  <cp:contentStatus/>
</cp:coreProperties>
</file>